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9720" windowHeight="2745" firstSheet="11" activeTab="17"/>
  </bookViews>
  <sheets>
    <sheet name="Resumo" sheetId="1" r:id="rId1"/>
    <sheet name="Outras" sheetId="2" r:id="rId2"/>
    <sheet name="Bancas" sheetId="3" r:id="rId3"/>
    <sheet name="Apoio" sheetId="4" r:id="rId4"/>
    <sheet name="Representacoes" sheetId="5" r:id="rId5"/>
    <sheet name="CDs-FGs" sheetId="6" r:id="rId6"/>
    <sheet name="Administrativas" sheetId="7" r:id="rId7"/>
    <sheet name="Publicacoes" sheetId="8" r:id="rId8"/>
    <sheet name="Extensão" sheetId="9" r:id="rId9"/>
    <sheet name="Pesquisa" sheetId="10" r:id="rId10"/>
    <sheet name="Orientacoes-PG" sheetId="11" r:id="rId11"/>
    <sheet name="Orientacoes-Gr" sheetId="12" r:id="rId12"/>
    <sheet name="Turmas-PG" sheetId="13" r:id="rId13"/>
    <sheet name="Turmas-GR" sheetId="14" r:id="rId14"/>
    <sheet name="CH" sheetId="15" r:id="rId15"/>
    <sheet name="Outros_Afastamentos" sheetId="16" r:id="rId16"/>
    <sheet name="Afast_Qualificacao" sheetId="17" r:id="rId17"/>
    <sheet name="Professores" sheetId="18" r:id="rId18"/>
  </sheets>
  <externalReferences>
    <externalReference r:id="rId21"/>
  </externalReferences>
  <definedNames>
    <definedName name="_xlnm.Print_Area" localSheetId="0">'Resumo'!$A$1:$M$197</definedName>
  </definedNames>
  <calcPr calcMode="manual" fullCalcOnLoad="1"/>
</workbook>
</file>

<file path=xl/comments1.xml><?xml version="1.0" encoding="utf-8"?>
<comments xmlns="http://schemas.openxmlformats.org/spreadsheetml/2006/main">
  <authors>
    <author> </author>
  </authors>
  <commentList>
    <comment ref="H76" authorId="0">
      <text>
        <r>
          <rPr>
            <b/>
            <sz val="8"/>
            <rFont val="Tahoma"/>
            <family val="0"/>
          </rPr>
          <t xml:space="preserve"> 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H77" authorId="0">
      <text>
        <r>
          <rPr>
            <b/>
            <sz val="8"/>
            <rFont val="Tahoma"/>
            <family val="0"/>
          </rPr>
          <t>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H95" authorId="0">
      <text>
        <r>
          <rPr>
            <b/>
            <sz val="8"/>
            <rFont val="Tahoma"/>
            <family val="0"/>
          </rPr>
          <t xml:space="preserve"> 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H96" authorId="0">
      <text>
        <r>
          <rPr>
            <b/>
            <sz val="8"/>
            <rFont val="Tahoma"/>
            <family val="0"/>
          </rPr>
          <t xml:space="preserve"> Não preencha esta célula.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Aparecido Jesuino de Souza</author>
  </authors>
  <commentList>
    <comment ref="A4" authorId="0">
      <text>
        <r>
          <rPr>
            <sz val="8"/>
            <color indexed="8"/>
            <rFont val="Tahoma"/>
            <family val="2"/>
          </rPr>
          <t>Carga Horária Total em Afastamento para Capacitação durante 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B4" authorId="0">
      <text>
        <r>
          <rPr>
            <sz val="8"/>
            <color indexed="8"/>
            <rFont val="Tahoma"/>
            <family val="2"/>
          </rPr>
          <t>Carga Horária Total  em Outros Afastamentos durante 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C4" authorId="0">
      <text>
        <r>
          <rPr>
            <sz val="8"/>
            <color indexed="8"/>
            <rFont val="Tahoma"/>
            <family val="2"/>
          </rPr>
          <t>Carga Horária Total dedicada à qualificação sem afastamento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D4" authorId="0">
      <text>
        <r>
          <rPr>
            <sz val="8"/>
            <color indexed="8"/>
            <rFont val="Tahoma"/>
            <family val="2"/>
          </rPr>
          <t>Carga Horária Total em sala de aula na graduação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E4" authorId="0">
      <text>
        <r>
          <rPr>
            <sz val="8"/>
            <color indexed="8"/>
            <rFont val="Tahoma"/>
            <family val="2"/>
          </rPr>
          <t>Carga Horária  Total em sala de aula na Pós-Graduação no Período.</t>
        </r>
      </text>
    </comment>
    <comment ref="F4" authorId="0">
      <text>
        <r>
          <rPr>
            <sz val="8"/>
            <color indexed="8"/>
            <rFont val="Tahoma"/>
            <family val="2"/>
          </rPr>
          <t>Carga Horária Total acessória ao ensino, como correção de provas, preparação de aulas, atentimento à alunos, etc.</t>
        </r>
      </text>
    </comment>
    <comment ref="G4" authorId="0">
      <text>
        <r>
          <rPr>
            <sz val="8"/>
            <color indexed="8"/>
            <rFont val="Tahoma"/>
            <family val="2"/>
          </rPr>
          <t>Carga Horária Total dedicada à orientação na graduação no período.</t>
        </r>
        <r>
          <rPr>
            <b/>
            <sz val="8"/>
            <color indexed="8"/>
            <rFont val="Tahoma"/>
            <family val="0"/>
          </rPr>
          <t xml:space="preserve">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H4" authorId="0">
      <text>
        <r>
          <rPr>
            <sz val="8"/>
            <color indexed="8"/>
            <rFont val="Tahoma"/>
            <family val="2"/>
          </rPr>
          <t>Carga Horária Total dedicada à orientação na Pós-graduação no período.</t>
        </r>
        <r>
          <rPr>
            <b/>
            <sz val="8"/>
            <color indexed="8"/>
            <rFont val="Tahoma"/>
            <family val="0"/>
          </rPr>
          <t xml:space="preserve">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I4" authorId="0">
      <text>
        <r>
          <rPr>
            <sz val="8"/>
            <color indexed="8"/>
            <rFont val="Tahoma"/>
            <family val="2"/>
          </rPr>
          <t>Carga Horária Total dedicada à atividades de Pesquisa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J4" authorId="0">
      <text>
        <r>
          <rPr>
            <sz val="8"/>
            <color indexed="8"/>
            <rFont val="Tahoma"/>
            <family val="2"/>
          </rPr>
          <t xml:space="preserve">Carga Horária Total dedicada à atividades de Extensão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K4" authorId="0">
      <text>
        <r>
          <rPr>
            <sz val="8"/>
            <color indexed="8"/>
            <rFont val="Tahoma"/>
            <family val="2"/>
          </rPr>
          <t xml:space="preserve">Carga Horária Total dedicada à atividades de Apoio Acadêmico 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L4" authorId="0">
      <text>
        <r>
          <rPr>
            <sz val="8"/>
            <color indexed="8"/>
            <rFont val="Tahoma"/>
            <family val="2"/>
          </rPr>
          <t xml:space="preserve">Carga Horária Total dedicada à participação em Comissões e Bancas Examinadoras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M4" authorId="0">
      <text>
        <r>
          <rPr>
            <sz val="8"/>
            <color indexed="8"/>
            <rFont val="Tahoma"/>
            <family val="2"/>
          </rPr>
          <t xml:space="preserve">Carga Horária Total dedicada à atividades de Direção no período (CDs e FGs).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N4" authorId="0">
      <text>
        <r>
          <rPr>
            <sz val="8"/>
            <color indexed="8"/>
            <rFont val="Tahoma"/>
            <family val="2"/>
          </rPr>
          <t xml:space="preserve">Carga Horária Total dedicada à atividades Administrativas 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O4" authorId="0">
      <text>
        <r>
          <rPr>
            <sz val="8"/>
            <color indexed="8"/>
            <rFont val="Tahoma"/>
            <family val="2"/>
          </rPr>
          <t xml:space="preserve">Carga Horária Total dedicada à atividades de Representação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P4" authorId="0">
      <text>
        <r>
          <rPr>
            <sz val="8"/>
            <color indexed="8"/>
            <rFont val="Tahoma"/>
            <family val="2"/>
          </rPr>
          <t xml:space="preserve">Carga Horária Total dedicada à outras atividades não contempladas em outros quadros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Q4" authorId="0">
      <text>
        <r>
          <rPr>
            <sz val="8"/>
            <color indexed="8"/>
            <rFont val="Tahoma"/>
            <family val="0"/>
          </rPr>
          <t xml:space="preserve">Carga Horária Total realizada no período.
</t>
        </r>
      </text>
    </comment>
  </commentList>
</comments>
</file>

<file path=xl/sharedStrings.xml><?xml version="1.0" encoding="utf-8"?>
<sst xmlns="http://schemas.openxmlformats.org/spreadsheetml/2006/main" count="934" uniqueCount="263">
  <si>
    <t>Aulas na graduação</t>
  </si>
  <si>
    <t>Aulas na pós-graduação</t>
  </si>
  <si>
    <t xml:space="preserve">Atividades de apoio acadêmico  </t>
  </si>
  <si>
    <t>Bancas e comissões examinadoras</t>
  </si>
  <si>
    <t>Cargos de direção (CDs e FGs)</t>
  </si>
  <si>
    <t>Atividades administrativas</t>
  </si>
  <si>
    <t>Atividades de representação</t>
  </si>
  <si>
    <t>XXXXXX</t>
  </si>
  <si>
    <t xml:space="preserve"> CHA Total  Disponível</t>
  </si>
  <si>
    <t>SOBRE REALIZADA DISPONÍVEL</t>
  </si>
  <si>
    <t>SOBRE REALIZADA</t>
  </si>
  <si>
    <t>Atvidades Administrativas</t>
  </si>
  <si>
    <t>Atividade</t>
  </si>
  <si>
    <t>Entrada:</t>
  </si>
  <si>
    <t>Saída:</t>
  </si>
  <si>
    <t>CHA</t>
  </si>
  <si>
    <t>Motivo</t>
  </si>
  <si>
    <t>Documento</t>
  </si>
  <si>
    <t>TOTAL</t>
  </si>
  <si>
    <t>Início</t>
  </si>
  <si>
    <t>Total</t>
  </si>
  <si>
    <t>Aprovados</t>
  </si>
  <si>
    <t>Nível</t>
  </si>
  <si>
    <t>ACE</t>
  </si>
  <si>
    <t>Totais</t>
  </si>
  <si>
    <t>Tipo</t>
  </si>
  <si>
    <t>Término</t>
  </si>
  <si>
    <t>Situação</t>
  </si>
  <si>
    <t>Interface</t>
  </si>
  <si>
    <t>Tipo:</t>
  </si>
  <si>
    <t>Produção Científica</t>
  </si>
  <si>
    <t>T40 - TP</t>
  </si>
  <si>
    <t>Discriminação</t>
  </si>
  <si>
    <t>Cargo</t>
  </si>
  <si>
    <t>AFC</t>
  </si>
  <si>
    <t>OAF</t>
  </si>
  <si>
    <t>QSA</t>
  </si>
  <si>
    <t>SAG</t>
  </si>
  <si>
    <t>SAPG</t>
  </si>
  <si>
    <t>ORGR</t>
  </si>
  <si>
    <t>ORPG</t>
  </si>
  <si>
    <t>PQ</t>
  </si>
  <si>
    <t>EXT</t>
  </si>
  <si>
    <t>AAA</t>
  </si>
  <si>
    <t>PBCE</t>
  </si>
  <si>
    <t>CD</t>
  </si>
  <si>
    <t>ADM</t>
  </si>
  <si>
    <t>ARP</t>
  </si>
  <si>
    <t>OAT</t>
  </si>
  <si>
    <t>Titulação</t>
  </si>
  <si>
    <t>Classe</t>
  </si>
  <si>
    <t>Vínculo</t>
  </si>
  <si>
    <t>T20</t>
  </si>
  <si>
    <t>Monitoria</t>
  </si>
  <si>
    <t>Atvidades de Representação</t>
  </si>
  <si>
    <t>Carga Horária  Máxima no Período Civil (CHMPC)</t>
  </si>
  <si>
    <t>Carga Horária Semetral Letiva Disponível (CHSLD)</t>
  </si>
  <si>
    <t>Carga Horária Total Realizada            (Deve estar entre CHMPC e CHSLD)</t>
  </si>
  <si>
    <t>Trabalhos completos publicados em anais de eventos nacionais</t>
  </si>
  <si>
    <t>N^o</t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</si>
  <si>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total de projetos de pesquisa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</si>
  <si>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projetos financiados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</si>
  <si>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não bolsitas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</si>
  <si>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alunos da UFCG bolsistas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</si>
  <si>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alunos da UFCG não bolsistas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</si>
  <si>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total de projetos de extensão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</si>
  <si>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</si>
  <si>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alunos da UFCG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</si>
  <si>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de pessoas externas ao departamento envolvidas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</si>
  <si>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de pessoas  beneficiadas</t>
    </r>
  </si>
  <si>
    <t>CH</t>
  </si>
  <si>
    <t>N^o de semanas civís</t>
  </si>
  <si>
    <t>N^o de semanas letivas</t>
  </si>
  <si>
    <t>Turmas de Graduação</t>
  </si>
  <si>
    <t>Reprovados</t>
  </si>
  <si>
    <t>Turma</t>
  </si>
  <si>
    <t>N^o Créditos</t>
  </si>
  <si>
    <t>N^o Alunos</t>
  </si>
  <si>
    <t>Aluno:</t>
  </si>
  <si>
    <t>Início:</t>
  </si>
  <si>
    <t>Término:</t>
  </si>
  <si>
    <t>Projeto:</t>
  </si>
  <si>
    <t>Bancas e Comissões Examinadoras</t>
  </si>
  <si>
    <t>Outras Atividades Acadêmicas</t>
  </si>
  <si>
    <t>Bolsa:</t>
  </si>
  <si>
    <t>Período:</t>
  </si>
  <si>
    <t>Atividades acessórias na pós-graduação</t>
  </si>
  <si>
    <t>Afastamentos para capacitação</t>
  </si>
  <si>
    <t>Orientações na graduação</t>
  </si>
  <si>
    <t>Orientações na pós-graduação</t>
  </si>
  <si>
    <t>Nome</t>
  </si>
  <si>
    <t>Matrícula</t>
  </si>
  <si>
    <t>Projetos de Pesquisa</t>
  </si>
  <si>
    <t>Função:</t>
  </si>
  <si>
    <t>Orgão Financiador:</t>
  </si>
  <si>
    <t>Projetos de Extensão</t>
  </si>
  <si>
    <t>Clientela:</t>
  </si>
  <si>
    <t>Categoria:</t>
  </si>
  <si>
    <t>Local de Realização:</t>
  </si>
  <si>
    <t>Cadastro PRAC:</t>
  </si>
  <si>
    <t>Orientações na Graduação</t>
  </si>
  <si>
    <t>Turmas de Pós-Graduação</t>
  </si>
  <si>
    <t>Cargos: CDs e FGs</t>
  </si>
  <si>
    <t>Atvidades de Apoio Acadêmico</t>
  </si>
  <si>
    <t>A1 - QUADRO DOCENTE</t>
  </si>
  <si>
    <t>Efetivos</t>
  </si>
  <si>
    <t>Substitutos</t>
  </si>
  <si>
    <t>OUTROS (não conta como carga horária para efeito de dados gerais do departamento)</t>
  </si>
  <si>
    <t xml:space="preserve">1 - Voluntários </t>
  </si>
  <si>
    <t>2 - Visitantes (CNPq, Convênios, etc...)</t>
  </si>
  <si>
    <t>AFASTADOS INTEGRALMENTE</t>
  </si>
  <si>
    <t>Pós-Doutorado</t>
  </si>
  <si>
    <t>Doutorado</t>
  </si>
  <si>
    <t>Mestrado</t>
  </si>
  <si>
    <t>Especialização</t>
  </si>
  <si>
    <t>Licenças</t>
  </si>
  <si>
    <t>A disposição de outros Órgãos (Externos à UFCG)</t>
  </si>
  <si>
    <t>TITULAÇÃO</t>
  </si>
  <si>
    <t>QUANT.</t>
  </si>
  <si>
    <t>%</t>
  </si>
  <si>
    <t>CLASSE</t>
  </si>
  <si>
    <t>REGIME</t>
  </si>
  <si>
    <t>DOUTORES</t>
  </si>
  <si>
    <t>TITULARES</t>
  </si>
  <si>
    <t>T40 - DE</t>
  </si>
  <si>
    <t>MESTRES</t>
  </si>
  <si>
    <t>ADJUNTOS</t>
  </si>
  <si>
    <t>ASSISTENTES</t>
  </si>
  <si>
    <t>GRADUADOS</t>
  </si>
  <si>
    <t>AUXILIARES</t>
  </si>
  <si>
    <t>OUTRO</t>
  </si>
  <si>
    <t>Obs.: CHRT é igual a soma das cargas horárias das atividades realizadas no período menos os afastamentos.</t>
  </si>
  <si>
    <t>No. disciplinas oferecidas (NDG)</t>
  </si>
  <si>
    <t>No. turmas oferecidas (NTG)</t>
  </si>
  <si>
    <t>No. de matrículas atendidas (NMG)</t>
  </si>
  <si>
    <t>No. de créditos oferecidos (NCG)</t>
  </si>
  <si>
    <t>No. de horas em sala da aula (NHG)</t>
  </si>
  <si>
    <t>No. de horas acessórias (atendendimento, preparação de aulas, avaliação, etc.) (NAG)</t>
  </si>
  <si>
    <t>No. de cursos atendidos (NCAG)</t>
  </si>
  <si>
    <t>No. Disciplinas oferecidas (NDP)</t>
  </si>
  <si>
    <t>No. turmas oferecidas (NTP)</t>
  </si>
  <si>
    <t>No. de matrículas atendidas (NMP)</t>
  </si>
  <si>
    <t>No. de créditos oferecidos (NCP)</t>
  </si>
  <si>
    <t>No. de horas em sala da aula (NHP)</t>
  </si>
  <si>
    <t>No. de horas acessórias (atendendimento, preparação de aulas, avaliação, etc.) (NAP)</t>
  </si>
  <si>
    <t>No. de cursos atendidos (NCAP)</t>
  </si>
  <si>
    <t>Média de alunos por turma {MAT=(NMG+NMP)/(NTG+NTP)}</t>
  </si>
  <si>
    <t>TIPO</t>
  </si>
  <si>
    <t>QUANT</t>
  </si>
  <si>
    <t>SOBRE O TOTAL</t>
  </si>
  <si>
    <t>SOBRE O EFETIVO</t>
  </si>
  <si>
    <t xml:space="preserve">Aprovados </t>
  </si>
  <si>
    <t>Reprovados por nota</t>
  </si>
  <si>
    <t>Desistentes</t>
  </si>
  <si>
    <t>Retidos</t>
  </si>
  <si>
    <t xml:space="preserve">QUANT. </t>
  </si>
  <si>
    <t>Tese de Doutorado</t>
  </si>
  <si>
    <t>Dissertação de Mestrado</t>
  </si>
  <si>
    <t xml:space="preserve">Monografia de Especialização </t>
  </si>
  <si>
    <t>Iniciação Científica</t>
  </si>
  <si>
    <t>Extensão</t>
  </si>
  <si>
    <t>Dissertações defendidas sob orientação de docentes do Departamento</t>
  </si>
  <si>
    <t>Monografias defendidas sob orientação de docentes do Departamento</t>
  </si>
  <si>
    <t>Artigos técnicos ou científicos publicados em periódicos indexados internacionalmente</t>
  </si>
  <si>
    <t>Listagem dos Professores</t>
  </si>
  <si>
    <t>Outros afastamentos</t>
  </si>
  <si>
    <t>Pesquisa</t>
  </si>
  <si>
    <t xml:space="preserve">Extensão   </t>
  </si>
  <si>
    <t xml:space="preserve">Qualificação sem afastamento                                                                    </t>
  </si>
  <si>
    <t>Outras atividades acadêmicas</t>
  </si>
  <si>
    <t>TD=Titulares/Doutores</t>
  </si>
  <si>
    <t>AD=Adjuntos/Doutores</t>
  </si>
  <si>
    <t>AM=Assistentes/Mestres</t>
  </si>
  <si>
    <t>AEG=Auxiliares/(Especialistas + Graduados)</t>
  </si>
  <si>
    <t>Período civil:</t>
  </si>
  <si>
    <t>Período letivo:</t>
  </si>
  <si>
    <t>Excepcionalidades:</t>
  </si>
  <si>
    <t>Forma</t>
  </si>
  <si>
    <t>Instituição:</t>
  </si>
  <si>
    <t>Retorno:</t>
  </si>
  <si>
    <t>Portaria:</t>
  </si>
  <si>
    <t>Programa:</t>
  </si>
  <si>
    <t>Outros Afastamentos</t>
  </si>
  <si>
    <t>Afastamentos para Qualificação</t>
  </si>
  <si>
    <t>Orientações na Pós-Graduação</t>
  </si>
  <si>
    <t>Distribuição da Carga Horária Por Professor</t>
  </si>
  <si>
    <t>Saida</t>
  </si>
  <si>
    <t>Retorno</t>
  </si>
  <si>
    <t>UNIDADE ACADÊMICA  MATEMÁTICA E ESTATÍSTICA</t>
  </si>
  <si>
    <t>UNIDADE ACADÊMICA MATEMÁTICA E ESTATÍSTICA</t>
  </si>
  <si>
    <t>Alciônio Saldanha de Oliveira</t>
  </si>
  <si>
    <t>Antônio Luiz de Melo</t>
  </si>
  <si>
    <t>Antônio Pereira Brandão Júnior</t>
  </si>
  <si>
    <t>Izabel Maria Barbosa de Albuquerque</t>
  </si>
  <si>
    <t>Vânio Fragoso de Melo</t>
  </si>
  <si>
    <t>Alecxandro Alves Vieira</t>
  </si>
  <si>
    <t>Alexsandro Bezerra Cavalcanti</t>
  </si>
  <si>
    <t>Amanda dos Santos Gomes</t>
  </si>
  <si>
    <t>Antônio Gomes Nunes</t>
  </si>
  <si>
    <t>Antônio José da Silva</t>
  </si>
  <si>
    <t>Aparecido Jesuino de Souza</t>
  </si>
  <si>
    <t>Bráulio Maia Junior</t>
  </si>
  <si>
    <t>Claudianor Oliveira Alves</t>
  </si>
  <si>
    <t>Daniel Cordeiro de Morais Filho</t>
  </si>
  <si>
    <t>Daniel Marinho Pellegrino</t>
  </si>
  <si>
    <t>Davis Matias de Oliveira</t>
  </si>
  <si>
    <t>Florence Ayres Campello de Oliveira</t>
  </si>
  <si>
    <t>Francisco Antônio Morais de Souza</t>
  </si>
  <si>
    <t>Gilberto da Silva Matos</t>
  </si>
  <si>
    <t>Jacqueline Félix de Brito</t>
  </si>
  <si>
    <t>José de Arimatéia Fernandes</t>
  </si>
  <si>
    <t>José Luiz Neto</t>
  </si>
  <si>
    <t>José Medeiros da Costa</t>
  </si>
  <si>
    <t>Luiz Mendes Albuquerque Neto</t>
  </si>
  <si>
    <t>Marco Aurélio Soares Souto</t>
  </si>
  <si>
    <t>Maria Isabelle Silva Borges</t>
  </si>
  <si>
    <t>Marisa de Sales Monteiro</t>
  </si>
  <si>
    <t>Miriam Costa</t>
  </si>
  <si>
    <t>Rosângela da Silva Figueredo</t>
  </si>
  <si>
    <t>Rosana Marques da Silva</t>
  </si>
  <si>
    <t>Rosângela Silveira do Nascimento</t>
  </si>
  <si>
    <t>Sérgio Mota Alves</t>
  </si>
  <si>
    <t>Vandik Estevam Barbosa</t>
  </si>
  <si>
    <t>Thiciany Matsudo Iwano</t>
  </si>
  <si>
    <t>Atividades acessórias graduação</t>
  </si>
  <si>
    <t>ESPECIALISTAS</t>
  </si>
  <si>
    <t>PROLICEM</t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</si>
  <si>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bolsitas CNPq envolvidos</t>
    </r>
  </si>
  <si>
    <t>Resumos publicados em anais de eventos internacionais</t>
  </si>
  <si>
    <t>Resumos publicados em anais de eventos nacionais</t>
  </si>
  <si>
    <t>Ministração de Minicurso ou palestra em eventos técnico-cientificos ou artisticos culturais</t>
  </si>
  <si>
    <t>Participação em eventos técnico-cientificos ou artisticos culturais como debatedor convidado</t>
  </si>
  <si>
    <t>ADMISSÕES NO PERIODO</t>
  </si>
  <si>
    <t>AFASTAMENTOS DEFINITIVOS</t>
  </si>
  <si>
    <t>3 - Visitantes pela UFCG</t>
  </si>
  <si>
    <t>4 - Estagiários Graduados</t>
  </si>
  <si>
    <t>QUADRO REMANESCENTE</t>
  </si>
  <si>
    <t>Resumo Geral</t>
  </si>
  <si>
    <t>TOTAIS</t>
  </si>
  <si>
    <t>Do quadro de efetivos</t>
  </si>
  <si>
    <t>TOTAL DE DOCENTES DISPONÍVEIS NO PERIODO</t>
  </si>
  <si>
    <t>Docentes para o quadro de efetivos</t>
  </si>
  <si>
    <t>Docentes substitutos</t>
  </si>
  <si>
    <t>A3 - ÍNDICES DE TITULAÇÃO SOBRE CLASSE</t>
  </si>
  <si>
    <t>A4 - CAPACIDADE INSTALADA</t>
  </si>
  <si>
    <t>A2 - CARREIRA DOCENTE</t>
  </si>
  <si>
    <t>B1 - ATIVIDADE DE ENSINO NA GRADUAÇÃO</t>
  </si>
  <si>
    <t>B6 - ORIENTAÇÕES</t>
  </si>
  <si>
    <t>C1 - PESQUISA</t>
  </si>
  <si>
    <t>D1 - EXTENSÃO</t>
  </si>
  <si>
    <t>F - DISTRIBUIÇÃO PERCENTUAL DA CARGA HORÁRIA REALIZADA</t>
  </si>
  <si>
    <t>Média de alunos matriculados por turma (MAG)</t>
  </si>
  <si>
    <t>Média de alunos matriculados por turma (MAP)</t>
  </si>
  <si>
    <t>Média turmas por docente disponível {MTD=(NTG+NTP)/DD}</t>
  </si>
  <si>
    <t>Média de matrículas por docente disponível {MMD=(NMG+NMP)/DD}</t>
  </si>
  <si>
    <t>Média de créditos por docente disponível {MCD=(NCG+NCP)/DD}</t>
  </si>
  <si>
    <t>Média horária semanal em sala de aula no período letivo {(CHSA/DD)}</t>
  </si>
  <si>
    <t>E1 - PRODUÇÃO CIENTÍFICA E TECNÓLOGICA</t>
  </si>
  <si>
    <t>TOTAL DE DOCENTES NA UNIDADE NO PERÍODO</t>
  </si>
  <si>
    <t>B3 - ATIVIDADE DE ENSINO NA PÓS-GRADUAÇÃO</t>
  </si>
  <si>
    <t>B2 - PERCENTUAIS DE RENDIMENTO DISCENTE NA GRADUAÇÃO</t>
  </si>
  <si>
    <t>B4 - PERCENTUAIS DE RENDIMENTO DISCENTE NA PÓS-GRADUAÇÃO</t>
  </si>
  <si>
    <t>B5 - MÉDIAS GERAIS</t>
  </si>
</sst>
</file>

<file path=xl/styles.xml><?xml version="1.0" encoding="utf-8"?>
<styleSheet xmlns="http://schemas.openxmlformats.org/spreadsheetml/2006/main">
  <numFmts count="3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dd/mm/yy;@"/>
    <numFmt numFmtId="175" formatCode="mm/dd/yy;@"/>
    <numFmt numFmtId="176" formatCode="&quot;R$&quot;#,##0_);\(&quot;R$&quot;#,##0\)"/>
    <numFmt numFmtId="177" formatCode="&quot;R$&quot;#,##0_);[Red]\(&quot;R$&quot;#,##0\)"/>
    <numFmt numFmtId="178" formatCode="&quot;R$&quot;#,##0.00_);\(&quot;R$&quot;#,##0.00\)"/>
    <numFmt numFmtId="179" formatCode="&quot;R$&quot;#,##0.00_);[Red]\(&quot;R$&quot;#,##0.00\)"/>
    <numFmt numFmtId="180" formatCode="_(&quot;R$&quot;* #,##0_);_(&quot;R$&quot;* \(#,##0\);_(&quot;R$&quot;* &quot;-&quot;_);_(@_)"/>
    <numFmt numFmtId="181" formatCode="_(&quot;R$&quot;* #,##0.00_);_(&quot;R$&quot;* \(#,##0.00\);_(&quot;R$&quot;* &quot;-&quot;??_);_(@_)"/>
    <numFmt numFmtId="182" formatCode="0.0"/>
    <numFmt numFmtId="183" formatCode="0.000"/>
    <numFmt numFmtId="184" formatCode="0.0000"/>
    <numFmt numFmtId="185" formatCode="0.00000"/>
    <numFmt numFmtId="186" formatCode="_(* #,##0.0_);_(* \(#,##0.0\);_(* &quot;-&quot;??_);_(@_)"/>
    <numFmt numFmtId="187" formatCode="_(* #,##0_);_(* \(#,##0\);_(* &quot;-&quot;??_);_(@_)"/>
    <numFmt numFmtId="188" formatCode="mmm/yyyy"/>
    <numFmt numFmtId="189" formatCode="[$-409]dddd\,\ mmmm\ dd\,\ yyyy"/>
    <numFmt numFmtId="190" formatCode="0.0%"/>
    <numFmt numFmtId="191" formatCode="[$-416]dddd\,\ d&quot; de &quot;mmmm&quot; de &quot;yyyy"/>
    <numFmt numFmtId="192" formatCode="dd/mm/yy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i/>
      <sz val="10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imes New Roman"/>
      <family val="1"/>
    </font>
    <font>
      <b/>
      <sz val="9"/>
      <name val="Arial"/>
      <family val="2"/>
    </font>
    <font>
      <sz val="12"/>
      <name val="Arial Narrow"/>
      <family val="2"/>
    </font>
    <font>
      <u val="single"/>
      <vertAlign val="superscript"/>
      <sz val="9"/>
      <name val="Arial"/>
      <family val="2"/>
    </font>
    <font>
      <b/>
      <sz val="12"/>
      <name val="Arial"/>
      <family val="2"/>
    </font>
    <font>
      <sz val="8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2" borderId="3" xfId="0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0" fillId="2" borderId="4" xfId="0" applyFill="1" applyBorder="1" applyAlignment="1">
      <alignment/>
    </xf>
    <xf numFmtId="1" fontId="0" fillId="0" borderId="4" xfId="0" applyNumberFormat="1" applyFill="1" applyBorder="1" applyAlignment="1" applyProtection="1">
      <alignment/>
      <protection locked="0"/>
    </xf>
    <xf numFmtId="49" fontId="0" fillId="2" borderId="4" xfId="0" applyNumberFormat="1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4" fillId="0" borderId="5" xfId="0" applyNumberFormat="1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/>
    </xf>
    <xf numFmtId="174" fontId="4" fillId="0" borderId="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4" fillId="0" borderId="1" xfId="0" applyNumberFormat="1" applyFont="1" applyBorder="1" applyAlignment="1" applyProtection="1">
      <alignment horizontal="left"/>
      <protection/>
    </xf>
    <xf numFmtId="1" fontId="4" fillId="0" borderId="6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8" fillId="0" borderId="7" xfId="0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left"/>
      <protection/>
    </xf>
    <xf numFmtId="0" fontId="3" fillId="2" borderId="3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8" fillId="0" borderId="1" xfId="0" applyFont="1" applyBorder="1" applyAlignment="1" applyProtection="1">
      <alignment horizontal="left"/>
      <protection locked="0"/>
    </xf>
    <xf numFmtId="0" fontId="0" fillId="2" borderId="9" xfId="0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2" borderId="9" xfId="0" applyFill="1" applyBorder="1" applyAlignment="1">
      <alignment/>
    </xf>
    <xf numFmtId="0" fontId="0" fillId="2" borderId="4" xfId="0" applyFill="1" applyBorder="1" applyAlignment="1">
      <alignment horizontal="left"/>
    </xf>
    <xf numFmtId="0" fontId="4" fillId="0" borderId="0" xfId="0" applyFont="1" applyAlignment="1" applyProtection="1">
      <alignment/>
      <protection hidden="1"/>
    </xf>
    <xf numFmtId="174" fontId="4" fillId="0" borderId="1" xfId="0" applyNumberFormat="1" applyFont="1" applyBorder="1" applyAlignment="1">
      <alignment horizontal="left"/>
    </xf>
    <xf numFmtId="0" fontId="3" fillId="2" borderId="8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174" fontId="4" fillId="0" borderId="1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>
      <alignment horizontal="left"/>
    </xf>
    <xf numFmtId="0" fontId="4" fillId="0" borderId="5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left"/>
      <protection/>
    </xf>
    <xf numFmtId="49" fontId="0" fillId="2" borderId="3" xfId="0" applyNumberForma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right"/>
      <protection/>
    </xf>
    <xf numFmtId="0" fontId="4" fillId="0" borderId="7" xfId="0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 locked="0"/>
    </xf>
    <xf numFmtId="0" fontId="4" fillId="0" borderId="6" xfId="0" applyFont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0" fontId="3" fillId="2" borderId="9" xfId="0" applyFont="1" applyFill="1" applyBorder="1" applyAlignment="1">
      <alignment/>
    </xf>
    <xf numFmtId="0" fontId="7" fillId="0" borderId="7" xfId="0" applyFont="1" applyBorder="1" applyAlignment="1">
      <alignment horizontal="right"/>
    </xf>
    <xf numFmtId="0" fontId="7" fillId="0" borderId="7" xfId="0" applyFont="1" applyBorder="1" applyAlignment="1">
      <alignment/>
    </xf>
    <xf numFmtId="0" fontId="0" fillId="0" borderId="0" xfId="0" applyBorder="1" applyAlignment="1">
      <alignment/>
    </xf>
    <xf numFmtId="0" fontId="0" fillId="2" borderId="1" xfId="0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174" fontId="4" fillId="0" borderId="1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2" borderId="9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 horizontal="left"/>
      <protection/>
    </xf>
    <xf numFmtId="0" fontId="0" fillId="2" borderId="1" xfId="0" applyFill="1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horizontal="center"/>
      <protection/>
    </xf>
    <xf numFmtId="2" fontId="0" fillId="2" borderId="6" xfId="0" applyNumberFormat="1" applyFill="1" applyBorder="1" applyAlignment="1" applyProtection="1">
      <alignment horizontal="center"/>
      <protection/>
    </xf>
    <xf numFmtId="2" fontId="0" fillId="2" borderId="16" xfId="0" applyNumberFormat="1" applyFill="1" applyBorder="1" applyAlignment="1" applyProtection="1">
      <alignment horizontal="center"/>
      <protection/>
    </xf>
    <xf numFmtId="2" fontId="0" fillId="2" borderId="1" xfId="0" applyNumberFormat="1" applyFill="1" applyBorder="1" applyAlignment="1" applyProtection="1">
      <alignment horizontal="center"/>
      <protection/>
    </xf>
    <xf numFmtId="1" fontId="0" fillId="2" borderId="11" xfId="0" applyNumberFormat="1" applyFill="1" applyBorder="1" applyAlignment="1" applyProtection="1">
      <alignment horizontal="center"/>
      <protection/>
    </xf>
    <xf numFmtId="1" fontId="0" fillId="2" borderId="1" xfId="0" applyNumberFormat="1" applyFill="1" applyBorder="1" applyAlignment="1" applyProtection="1">
      <alignment horizontal="center"/>
      <protection/>
    </xf>
    <xf numFmtId="0" fontId="16" fillId="2" borderId="1" xfId="0" applyFont="1" applyFill="1" applyBorder="1" applyAlignment="1" applyProtection="1">
      <alignment horizontal="center"/>
      <protection/>
    </xf>
    <xf numFmtId="2" fontId="0" fillId="2" borderId="14" xfId="0" applyNumberFormat="1" applyFill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0" fontId="6" fillId="2" borderId="6" xfId="0" applyFont="1" applyFill="1" applyBorder="1" applyAlignment="1" applyProtection="1">
      <alignment horizontal="center"/>
      <protection/>
    </xf>
    <xf numFmtId="0" fontId="6" fillId="2" borderId="17" xfId="0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6" fillId="2" borderId="11" xfId="0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center"/>
      <protection/>
    </xf>
    <xf numFmtId="0" fontId="6" fillId="2" borderId="14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4" fontId="4" fillId="0" borderId="1" xfId="0" applyNumberFormat="1" applyFont="1" applyBorder="1" applyAlignment="1" applyProtection="1">
      <alignment horizontal="center"/>
      <protection/>
    </xf>
    <xf numFmtId="14" fontId="4" fillId="0" borderId="5" xfId="0" applyNumberFormat="1" applyFont="1" applyBorder="1" applyAlignment="1" applyProtection="1">
      <alignment horizontal="center"/>
      <protection/>
    </xf>
    <xf numFmtId="192" fontId="5" fillId="0" borderId="2" xfId="0" applyNumberFormat="1" applyFont="1" applyBorder="1" applyAlignment="1" applyProtection="1">
      <alignment horizontal="center"/>
      <protection locked="0"/>
    </xf>
    <xf numFmtId="174" fontId="5" fillId="0" borderId="2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7" fillId="0" borderId="1" xfId="0" applyFont="1" applyBorder="1" applyAlignment="1">
      <alignment/>
    </xf>
    <xf numFmtId="0" fontId="0" fillId="0" borderId="11" xfId="0" applyFont="1" applyBorder="1" applyAlignment="1" applyProtection="1">
      <alignment horizontal="center"/>
      <protection locked="0"/>
    </xf>
    <xf numFmtId="2" fontId="0" fillId="2" borderId="11" xfId="0" applyNumberFormat="1" applyFont="1" applyFill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 locked="0"/>
    </xf>
    <xf numFmtId="2" fontId="0" fillId="2" borderId="14" xfId="0" applyNumberFormat="1" applyFont="1" applyFill="1" applyBorder="1" applyAlignment="1" applyProtection="1">
      <alignment horizontal="center"/>
      <protection/>
    </xf>
    <xf numFmtId="0" fontId="4" fillId="2" borderId="15" xfId="0" applyFont="1" applyFill="1" applyBorder="1" applyAlignment="1" applyProtection="1">
      <alignment horizontal="left"/>
      <protection/>
    </xf>
    <xf numFmtId="0" fontId="4" fillId="2" borderId="15" xfId="0" applyFont="1" applyFill="1" applyBorder="1" applyAlignment="1" applyProtection="1">
      <alignment horizontal="center"/>
      <protection/>
    </xf>
    <xf numFmtId="0" fontId="4" fillId="2" borderId="11" xfId="0" applyFont="1" applyFill="1" applyBorder="1" applyAlignment="1" applyProtection="1">
      <alignment/>
      <protection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/>
      <protection/>
    </xf>
    <xf numFmtId="0" fontId="5" fillId="0" borderId="18" xfId="0" applyFont="1" applyBorder="1" applyAlignment="1" applyProtection="1">
      <alignment horizontal="left"/>
      <protection locked="0"/>
    </xf>
    <xf numFmtId="174" fontId="5" fillId="0" borderId="18" xfId="0" applyNumberFormat="1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/>
      <protection/>
    </xf>
    <xf numFmtId="0" fontId="0" fillId="2" borderId="11" xfId="0" applyFont="1" applyFill="1" applyBorder="1" applyAlignment="1" applyProtection="1">
      <alignment horizontal="center"/>
      <protection/>
    </xf>
    <xf numFmtId="0" fontId="0" fillId="2" borderId="15" xfId="0" applyFill="1" applyBorder="1" applyAlignment="1">
      <alignment horizontal="center"/>
    </xf>
    <xf numFmtId="0" fontId="0" fillId="0" borderId="6" xfId="0" applyBorder="1" applyAlignment="1" applyProtection="1">
      <alignment horizontal="center"/>
      <protection/>
    </xf>
    <xf numFmtId="1" fontId="0" fillId="0" borderId="1" xfId="0" applyNumberFormat="1" applyBorder="1" applyAlignment="1" applyProtection="1">
      <alignment horizontal="center"/>
      <protection locked="0"/>
    </xf>
    <xf numFmtId="0" fontId="6" fillId="2" borderId="15" xfId="0" applyFont="1" applyFill="1" applyBorder="1" applyAlignment="1" applyProtection="1">
      <alignment horizontal="center"/>
      <protection/>
    </xf>
    <xf numFmtId="0" fontId="6" fillId="2" borderId="19" xfId="0" applyFont="1" applyFill="1" applyBorder="1" applyAlignment="1" applyProtection="1">
      <alignment horizontal="center"/>
      <protection/>
    </xf>
    <xf numFmtId="0" fontId="9" fillId="2" borderId="14" xfId="0" applyFont="1" applyFill="1" applyBorder="1" applyAlignment="1" applyProtection="1">
      <alignment horizontal="center"/>
      <protection/>
    </xf>
    <xf numFmtId="174" fontId="4" fillId="0" borderId="20" xfId="0" applyNumberFormat="1" applyFont="1" applyBorder="1" applyAlignment="1">
      <alignment horizontal="left"/>
    </xf>
    <xf numFmtId="0" fontId="4" fillId="0" borderId="18" xfId="0" applyFont="1" applyBorder="1" applyAlignment="1">
      <alignment/>
    </xf>
    <xf numFmtId="0" fontId="8" fillId="0" borderId="20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 locked="0"/>
    </xf>
    <xf numFmtId="174" fontId="5" fillId="0" borderId="20" xfId="0" applyNumberFormat="1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center"/>
      <protection locked="0"/>
    </xf>
    <xf numFmtId="2" fontId="0" fillId="2" borderId="16" xfId="0" applyNumberFormat="1" applyFont="1" applyFill="1" applyBorder="1" applyAlignment="1" applyProtection="1">
      <alignment horizontal="center"/>
      <protection/>
    </xf>
    <xf numFmtId="0" fontId="4" fillId="2" borderId="16" xfId="0" applyFont="1" applyFill="1" applyBorder="1" applyAlignment="1" applyProtection="1">
      <alignment/>
      <protection/>
    </xf>
    <xf numFmtId="1" fontId="0" fillId="0" borderId="16" xfId="0" applyNumberFormat="1" applyFont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/>
    </xf>
    <xf numFmtId="1" fontId="0" fillId="2" borderId="14" xfId="0" applyNumberFormat="1" applyFont="1" applyFill="1" applyBorder="1" applyAlignment="1" applyProtection="1">
      <alignment horizontal="center"/>
      <protection/>
    </xf>
    <xf numFmtId="0" fontId="0" fillId="2" borderId="16" xfId="0" applyNumberFormat="1" applyFill="1" applyBorder="1" applyAlignment="1" applyProtection="1">
      <alignment horizontal="center"/>
      <protection/>
    </xf>
    <xf numFmtId="0" fontId="6" fillId="2" borderId="21" xfId="0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22" xfId="0" applyFont="1" applyFill="1" applyBorder="1" applyAlignment="1" applyProtection="1">
      <alignment/>
      <protection/>
    </xf>
    <xf numFmtId="0" fontId="4" fillId="2" borderId="9" xfId="0" applyFont="1" applyFill="1" applyBorder="1" applyAlignment="1" applyProtection="1">
      <alignment/>
      <protection/>
    </xf>
    <xf numFmtId="0" fontId="0" fillId="2" borderId="23" xfId="0" applyFont="1" applyFill="1" applyBorder="1" applyAlignment="1" applyProtection="1">
      <alignment/>
      <protection/>
    </xf>
    <xf numFmtId="0" fontId="4" fillId="2" borderId="8" xfId="0" applyNumberFormat="1" applyFont="1" applyFill="1" applyBorder="1" applyAlignment="1" applyProtection="1">
      <alignment horizontal="left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4" fontId="4" fillId="2" borderId="3" xfId="0" applyNumberFormat="1" applyFont="1" applyFill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8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6" fillId="0" borderId="27" xfId="0" applyFont="1" applyBorder="1" applyAlignment="1" applyProtection="1">
      <alignment horizontal="left"/>
      <protection/>
    </xf>
    <xf numFmtId="0" fontId="6" fillId="0" borderId="18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left"/>
      <protection/>
    </xf>
    <xf numFmtId="0" fontId="0" fillId="0" borderId="7" xfId="0" applyBorder="1" applyAlignment="1" applyProtection="1">
      <alignment/>
      <protection/>
    </xf>
    <xf numFmtId="0" fontId="3" fillId="0" borderId="8" xfId="0" applyFont="1" applyFill="1" applyBorder="1" applyAlignment="1" applyProtection="1">
      <alignment horizontal="left"/>
      <protection/>
    </xf>
    <xf numFmtId="0" fontId="0" fillId="2" borderId="15" xfId="0" applyFill="1" applyBorder="1" applyAlignment="1" applyProtection="1">
      <alignment horizontal="left"/>
      <protection/>
    </xf>
    <xf numFmtId="0" fontId="0" fillId="2" borderId="28" xfId="0" applyFill="1" applyBorder="1" applyAlignment="1" applyProtection="1">
      <alignment horizontal="left"/>
      <protection/>
    </xf>
    <xf numFmtId="0" fontId="0" fillId="2" borderId="29" xfId="0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 horizontal="left"/>
      <protection/>
    </xf>
    <xf numFmtId="0" fontId="0" fillId="2" borderId="8" xfId="0" applyFill="1" applyBorder="1" applyAlignment="1" applyProtection="1">
      <alignment horizontal="left"/>
      <protection/>
    </xf>
    <xf numFmtId="0" fontId="0" fillId="2" borderId="9" xfId="0" applyFill="1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6" xfId="0" applyBorder="1" applyAlignment="1" applyProtection="1">
      <alignment horizontal="left"/>
      <protection/>
    </xf>
    <xf numFmtId="0" fontId="6" fillId="0" borderId="28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6" fillId="0" borderId="7" xfId="0" applyFont="1" applyBorder="1" applyAlignment="1" applyProtection="1">
      <alignment horizontal="left"/>
      <protection/>
    </xf>
    <xf numFmtId="0" fontId="3" fillId="2" borderId="3" xfId="0" applyFont="1" applyFill="1" applyBorder="1" applyAlignment="1" applyProtection="1">
      <alignment horizontal="left"/>
      <protection/>
    </xf>
    <xf numFmtId="0" fontId="3" fillId="2" borderId="8" xfId="0" applyFont="1" applyFill="1" applyBorder="1" applyAlignment="1" applyProtection="1">
      <alignment horizontal="left"/>
      <protection/>
    </xf>
    <xf numFmtId="0" fontId="3" fillId="2" borderId="9" xfId="0" applyFont="1" applyFill="1" applyBorder="1" applyAlignment="1" applyProtection="1">
      <alignment horizontal="left"/>
      <protection/>
    </xf>
    <xf numFmtId="0" fontId="0" fillId="2" borderId="31" xfId="0" applyFont="1" applyFill="1" applyBorder="1" applyAlignment="1" applyProtection="1">
      <alignment horizontal="left"/>
      <protection/>
    </xf>
    <xf numFmtId="0" fontId="0" fillId="2" borderId="17" xfId="0" applyFont="1" applyFill="1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/>
      <protection/>
    </xf>
    <xf numFmtId="0" fontId="0" fillId="0" borderId="33" xfId="0" applyBorder="1" applyAlignment="1" applyProtection="1">
      <alignment horizontal="left"/>
      <protection/>
    </xf>
    <xf numFmtId="0" fontId="0" fillId="0" borderId="34" xfId="0" applyBorder="1" applyAlignment="1" applyProtection="1">
      <alignment horizontal="left"/>
      <protection/>
    </xf>
    <xf numFmtId="0" fontId="0" fillId="0" borderId="8" xfId="0" applyBorder="1" applyAlignment="1" applyProtection="1">
      <alignment horizontal="center"/>
      <protection/>
    </xf>
    <xf numFmtId="0" fontId="0" fillId="2" borderId="35" xfId="0" applyFill="1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2" borderId="37" xfId="0" applyFill="1" applyBorder="1" applyAlignment="1" applyProtection="1">
      <alignment/>
      <protection/>
    </xf>
    <xf numFmtId="0" fontId="0" fillId="2" borderId="26" xfId="0" applyFill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27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0" fillId="0" borderId="25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30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6" fillId="0" borderId="39" xfId="0" applyFont="1" applyBorder="1" applyAlignment="1" applyProtection="1">
      <alignment horizontal="left"/>
      <protection/>
    </xf>
    <xf numFmtId="0" fontId="6" fillId="0" borderId="26" xfId="0" applyFont="1" applyBorder="1" applyAlignment="1" applyProtection="1">
      <alignment horizontal="left"/>
      <protection/>
    </xf>
    <xf numFmtId="0" fontId="6" fillId="0" borderId="40" xfId="0" applyFont="1" applyBorder="1" applyAlignment="1" applyProtection="1">
      <alignment horizontal="left"/>
      <protection/>
    </xf>
    <xf numFmtId="190" fontId="6" fillId="2" borderId="39" xfId="0" applyNumberFormat="1" applyFont="1" applyFill="1" applyBorder="1" applyAlignment="1" applyProtection="1">
      <alignment horizontal="center"/>
      <protection/>
    </xf>
    <xf numFmtId="190" fontId="6" fillId="2" borderId="40" xfId="0" applyNumberFormat="1" applyFont="1" applyFill="1" applyBorder="1" applyAlignment="1" applyProtection="1">
      <alignment horizontal="center"/>
      <protection/>
    </xf>
    <xf numFmtId="190" fontId="6" fillId="2" borderId="26" xfId="0" applyNumberFormat="1" applyFont="1" applyFill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left" vertical="top" wrapText="1"/>
      <protection/>
    </xf>
    <xf numFmtId="0" fontId="0" fillId="0" borderId="1" xfId="0" applyBorder="1" applyAlignment="1" applyProtection="1">
      <alignment/>
      <protection/>
    </xf>
    <xf numFmtId="190" fontId="6" fillId="2" borderId="1" xfId="0" applyNumberFormat="1" applyFont="1" applyFill="1" applyBorder="1" applyAlignment="1" applyProtection="1">
      <alignment horizontal="center"/>
      <protection/>
    </xf>
    <xf numFmtId="190" fontId="6" fillId="2" borderId="1" xfId="0" applyNumberFormat="1" applyFont="1" applyFill="1" applyBorder="1" applyAlignment="1" applyProtection="1">
      <alignment horizontal="center" vertical="center"/>
      <protection/>
    </xf>
    <xf numFmtId="190" fontId="0" fillId="0" borderId="1" xfId="0" applyNumberForma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/>
      <protection/>
    </xf>
    <xf numFmtId="190" fontId="6" fillId="2" borderId="14" xfId="0" applyNumberFormat="1" applyFont="1" applyFill="1" applyBorder="1" applyAlignment="1" applyProtection="1">
      <alignment horizontal="center"/>
      <protection/>
    </xf>
    <xf numFmtId="190" fontId="6" fillId="2" borderId="14" xfId="0" applyNumberFormat="1" applyFont="1" applyFill="1" applyBorder="1" applyAlignment="1" applyProtection="1">
      <alignment horizontal="center" vertical="center"/>
      <protection/>
    </xf>
    <xf numFmtId="190" fontId="0" fillId="0" borderId="14" xfId="0" applyNumberForma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/>
      <protection/>
    </xf>
    <xf numFmtId="0" fontId="6" fillId="0" borderId="42" xfId="0" applyFont="1" applyBorder="1" applyAlignment="1" applyProtection="1">
      <alignment/>
      <protection/>
    </xf>
    <xf numFmtId="0" fontId="6" fillId="0" borderId="43" xfId="0" applyFont="1" applyBorder="1" applyAlignment="1" applyProtection="1">
      <alignment/>
      <protection/>
    </xf>
    <xf numFmtId="0" fontId="6" fillId="0" borderId="7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6" fillId="0" borderId="1" xfId="0" applyFont="1" applyBorder="1" applyAlignment="1" applyProtection="1">
      <alignment horizontal="left" wrapText="1"/>
      <protection/>
    </xf>
    <xf numFmtId="0" fontId="6" fillId="0" borderId="4" xfId="0" applyFont="1" applyBorder="1" applyAlignment="1" applyProtection="1">
      <alignment horizontal="left"/>
      <protection/>
    </xf>
    <xf numFmtId="0" fontId="6" fillId="0" borderId="4" xfId="0" applyFont="1" applyBorder="1" applyAlignment="1" applyProtection="1">
      <alignment horizontal="center"/>
      <protection/>
    </xf>
    <xf numFmtId="0" fontId="3" fillId="0" borderId="44" xfId="0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4" fillId="0" borderId="28" xfId="0" applyFont="1" applyBorder="1" applyAlignment="1" applyProtection="1">
      <alignment horizontal="left" vertical="center" wrapText="1"/>
      <protection/>
    </xf>
    <xf numFmtId="0" fontId="14" fillId="0" borderId="8" xfId="0" applyFont="1" applyBorder="1" applyAlignment="1" applyProtection="1">
      <alignment horizontal="left" vertical="center" wrapText="1"/>
      <protection/>
    </xf>
    <xf numFmtId="0" fontId="14" fillId="0" borderId="29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left" wrapText="1"/>
      <protection/>
    </xf>
    <xf numFmtId="0" fontId="6" fillId="0" borderId="7" xfId="0" applyFont="1" applyBorder="1" applyAlignment="1" applyProtection="1">
      <alignment horizontal="left" vertical="center" wrapText="1"/>
      <protection/>
    </xf>
    <xf numFmtId="0" fontId="6" fillId="0" borderId="18" xfId="0" applyFont="1" applyBorder="1" applyAlignment="1" applyProtection="1">
      <alignment horizontal="left" vertical="center" wrapText="1"/>
      <protection/>
    </xf>
    <xf numFmtId="0" fontId="6" fillId="0" borderId="2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left"/>
      <protection/>
    </xf>
    <xf numFmtId="0" fontId="6" fillId="0" borderId="33" xfId="0" applyFont="1" applyBorder="1" applyAlignment="1" applyProtection="1">
      <alignment horizontal="left"/>
      <protection/>
    </xf>
    <xf numFmtId="0" fontId="6" fillId="0" borderId="34" xfId="0" applyFont="1" applyBorder="1" applyAlignment="1" applyProtection="1">
      <alignment horizontal="left"/>
      <protection/>
    </xf>
    <xf numFmtId="0" fontId="0" fillId="2" borderId="3" xfId="0" applyFont="1" applyFill="1" applyBorder="1" applyAlignment="1" applyProtection="1">
      <alignment/>
      <protection/>
    </xf>
    <xf numFmtId="14" fontId="0" fillId="2" borderId="35" xfId="0" applyNumberFormat="1" applyFont="1" applyFill="1" applyBorder="1" applyAlignment="1" applyProtection="1">
      <alignment horizontal="left"/>
      <protection/>
    </xf>
    <xf numFmtId="0" fontId="0" fillId="2" borderId="24" xfId="0" applyFont="1" applyFill="1" applyBorder="1" applyAlignment="1" applyProtection="1">
      <alignment/>
      <protection/>
    </xf>
    <xf numFmtId="0" fontId="0" fillId="2" borderId="36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4" fontId="0" fillId="2" borderId="37" xfId="0" applyNumberFormat="1" applyFont="1" applyFill="1" applyBorder="1" applyAlignment="1" applyProtection="1">
      <alignment horizontal="left"/>
      <protection/>
    </xf>
    <xf numFmtId="0" fontId="0" fillId="2" borderId="26" xfId="0" applyFont="1" applyFill="1" applyBorder="1" applyAlignment="1" applyProtection="1">
      <alignment/>
      <protection/>
    </xf>
    <xf numFmtId="0" fontId="0" fillId="2" borderId="38" xfId="0" applyFill="1" applyBorder="1" applyAlignment="1" applyProtection="1">
      <alignment/>
      <protection/>
    </xf>
    <xf numFmtId="0" fontId="0" fillId="0" borderId="45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2" borderId="46" xfId="0" applyFont="1" applyFill="1" applyBorder="1" applyAlignment="1" applyProtection="1">
      <alignment/>
      <protection/>
    </xf>
    <xf numFmtId="0" fontId="0" fillId="0" borderId="47" xfId="0" applyFont="1" applyBorder="1" applyAlignment="1" applyProtection="1">
      <alignment/>
      <protection/>
    </xf>
    <xf numFmtId="0" fontId="3" fillId="0" borderId="40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4" fillId="2" borderId="3" xfId="0" applyFont="1" applyFill="1" applyBorder="1" applyAlignment="1" applyProtection="1">
      <alignment horizontal="left"/>
      <protection/>
    </xf>
    <xf numFmtId="0" fontId="0" fillId="0" borderId="9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28" xfId="0" applyFont="1" applyBorder="1" applyAlignment="1" applyProtection="1">
      <alignment horizontal="left"/>
      <protection/>
    </xf>
    <xf numFmtId="0" fontId="6" fillId="0" borderId="8" xfId="0" applyFont="1" applyBorder="1" applyAlignment="1" applyProtection="1">
      <alignment horizontal="left"/>
      <protection/>
    </xf>
    <xf numFmtId="0" fontId="6" fillId="0" borderId="29" xfId="0" applyFont="1" applyBorder="1" applyAlignment="1" applyProtection="1">
      <alignment horizontal="left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0" fillId="0" borderId="28" xfId="0" applyBorder="1" applyAlignment="1" applyProtection="1">
      <alignment horizontal="left"/>
      <protection/>
    </xf>
    <xf numFmtId="0" fontId="0" fillId="0" borderId="8" xfId="0" applyBorder="1" applyAlignment="1" applyProtection="1">
      <alignment horizontal="left"/>
      <protection/>
    </xf>
    <xf numFmtId="0" fontId="0" fillId="0" borderId="29" xfId="0" applyBorder="1" applyAlignment="1" applyProtection="1">
      <alignment horizontal="left"/>
      <protection/>
    </xf>
    <xf numFmtId="0" fontId="6" fillId="0" borderId="7" xfId="0" applyFont="1" applyBorder="1" applyAlignment="1" applyProtection="1">
      <alignment horizontal="left" vertical="top" wrapText="1"/>
      <protection/>
    </xf>
    <xf numFmtId="0" fontId="0" fillId="0" borderId="18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190" fontId="6" fillId="2" borderId="7" xfId="0" applyNumberFormat="1" applyFont="1" applyFill="1" applyBorder="1" applyAlignment="1" applyProtection="1">
      <alignment horizontal="center"/>
      <protection/>
    </xf>
    <xf numFmtId="190" fontId="6" fillId="2" borderId="2" xfId="0" applyNumberFormat="1" applyFont="1" applyFill="1" applyBorder="1" applyAlignment="1" applyProtection="1">
      <alignment horizontal="center"/>
      <protection/>
    </xf>
    <xf numFmtId="190" fontId="6" fillId="2" borderId="41" xfId="0" applyNumberFormat="1" applyFont="1" applyFill="1" applyBorder="1" applyAlignment="1" applyProtection="1">
      <alignment horizontal="center" vertical="center"/>
      <protection/>
    </xf>
    <xf numFmtId="190" fontId="0" fillId="0" borderId="42" xfId="0" applyNumberFormat="1" applyBorder="1" applyAlignment="1" applyProtection="1">
      <alignment horizontal="center" vertical="center"/>
      <protection/>
    </xf>
    <xf numFmtId="190" fontId="0" fillId="0" borderId="43" xfId="0" applyNumberFormat="1" applyBorder="1" applyAlignment="1" applyProtection="1">
      <alignment horizontal="center" vertical="center"/>
      <protection/>
    </xf>
    <xf numFmtId="0" fontId="6" fillId="2" borderId="3" xfId="0" applyFont="1" applyFill="1" applyBorder="1" applyAlignment="1" applyProtection="1">
      <alignment horizontal="center" vertical="center"/>
      <protection/>
    </xf>
    <xf numFmtId="0" fontId="6" fillId="2" borderId="8" xfId="0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center" vertical="center"/>
      <protection/>
    </xf>
    <xf numFmtId="0" fontId="15" fillId="2" borderId="3" xfId="0" applyFont="1" applyFill="1" applyBorder="1" applyAlignment="1" applyProtection="1">
      <alignment horizontal="center" vertical="center"/>
      <protection/>
    </xf>
    <xf numFmtId="0" fontId="15" fillId="2" borderId="8" xfId="0" applyFont="1" applyFill="1" applyBorder="1" applyAlignment="1" applyProtection="1">
      <alignment horizontal="center" vertical="center"/>
      <protection/>
    </xf>
    <xf numFmtId="0" fontId="15" fillId="2" borderId="9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left" vertical="top" wrapText="1"/>
      <protection/>
    </xf>
    <xf numFmtId="0" fontId="0" fillId="0" borderId="3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90" fontId="6" fillId="2" borderId="48" xfId="0" applyNumberFormat="1" applyFont="1" applyFill="1" applyBorder="1" applyAlignment="1" applyProtection="1">
      <alignment horizontal="center"/>
      <protection/>
    </xf>
    <xf numFmtId="190" fontId="6" fillId="2" borderId="24" xfId="0" applyNumberFormat="1" applyFont="1" applyFill="1" applyBorder="1" applyAlignment="1" applyProtection="1">
      <alignment horizontal="center"/>
      <protection/>
    </xf>
    <xf numFmtId="190" fontId="6" fillId="2" borderId="18" xfId="0" applyNumberFormat="1" applyFont="1" applyFill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/>
      <protection/>
    </xf>
    <xf numFmtId="0" fontId="6" fillId="0" borderId="7" xfId="0" applyFont="1" applyBorder="1" applyAlignment="1" applyProtection="1">
      <alignment horizontal="left" wrapText="1"/>
      <protection/>
    </xf>
    <xf numFmtId="0" fontId="6" fillId="0" borderId="18" xfId="0" applyFont="1" applyBorder="1" applyAlignment="1" applyProtection="1">
      <alignment horizontal="left" wrapText="1"/>
      <protection/>
    </xf>
    <xf numFmtId="0" fontId="6" fillId="0" borderId="2" xfId="0" applyFont="1" applyBorder="1" applyAlignment="1" applyProtection="1">
      <alignment horizontal="left" wrapText="1"/>
      <protection/>
    </xf>
    <xf numFmtId="0" fontId="6" fillId="0" borderId="12" xfId="0" applyFont="1" applyBorder="1" applyAlignment="1" applyProtection="1">
      <alignment horizontal="left" wrapText="1"/>
      <protection/>
    </xf>
    <xf numFmtId="0" fontId="6" fillId="0" borderId="30" xfId="0" applyFont="1" applyBorder="1" applyAlignment="1" applyProtection="1">
      <alignment horizontal="left" wrapText="1"/>
      <protection/>
    </xf>
    <xf numFmtId="0" fontId="6" fillId="0" borderId="13" xfId="0" applyFont="1" applyBorder="1" applyAlignment="1" applyProtection="1">
      <alignment horizontal="left" wrapText="1"/>
      <protection/>
    </xf>
    <xf numFmtId="10" fontId="6" fillId="2" borderId="13" xfId="0" applyNumberFormat="1" applyFont="1" applyFill="1" applyBorder="1" applyAlignment="1" applyProtection="1">
      <alignment horizontal="center"/>
      <protection/>
    </xf>
    <xf numFmtId="10" fontId="6" fillId="2" borderId="6" xfId="0" applyNumberFormat="1" applyFont="1" applyFill="1" applyBorder="1" applyAlignment="1" applyProtection="1">
      <alignment horizontal="center"/>
      <protection/>
    </xf>
    <xf numFmtId="10" fontId="6" fillId="2" borderId="11" xfId="0" applyNumberFormat="1" applyFont="1" applyFill="1" applyBorder="1" applyAlignment="1" applyProtection="1">
      <alignment horizontal="center"/>
      <protection/>
    </xf>
    <xf numFmtId="10" fontId="6" fillId="2" borderId="49" xfId="0" applyNumberFormat="1" applyFont="1" applyFill="1" applyBorder="1" applyAlignment="1" applyProtection="1">
      <alignment horizontal="center"/>
      <protection/>
    </xf>
    <xf numFmtId="10" fontId="6" fillId="2" borderId="1" xfId="0" applyNumberFormat="1" applyFont="1" applyFill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10" fontId="6" fillId="2" borderId="50" xfId="0" applyNumberFormat="1" applyFont="1" applyFill="1" applyBorder="1" applyAlignment="1" applyProtection="1">
      <alignment horizontal="center"/>
      <protection/>
    </xf>
    <xf numFmtId="10" fontId="6" fillId="2" borderId="19" xfId="0" applyNumberFormat="1" applyFont="1" applyFill="1" applyBorder="1" applyAlignment="1" applyProtection="1">
      <alignment horizontal="center"/>
      <protection/>
    </xf>
    <xf numFmtId="10" fontId="6" fillId="2" borderId="27" xfId="0" applyNumberFormat="1" applyFont="1" applyFill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6" fillId="0" borderId="1" xfId="0" applyFont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6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6" fillId="0" borderId="15" xfId="0" applyFont="1" applyBorder="1" applyAlignment="1" applyProtection="1">
      <alignment horizontal="center"/>
      <protection/>
    </xf>
    <xf numFmtId="10" fontId="6" fillId="2" borderId="14" xfId="0" applyNumberFormat="1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6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0" fontId="6" fillId="2" borderId="15" xfId="0" applyNumberFormat="1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6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0" borderId="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3" fillId="2" borderId="3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0" borderId="45" xfId="0" applyFont="1" applyFill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 horizontal="right"/>
      <protection/>
    </xf>
    <xf numFmtId="0" fontId="3" fillId="0" borderId="45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51" xfId="0" applyFont="1" applyFill="1" applyBorder="1" applyAlignment="1" applyProtection="1">
      <alignment horizontal="center"/>
      <protection/>
    </xf>
    <xf numFmtId="0" fontId="0" fillId="0" borderId="20" xfId="0" applyBorder="1" applyAlignment="1">
      <alignment horizontal="center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7" xfId="0" applyNumberFormat="1" applyFont="1" applyBorder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 applyProtection="1">
      <alignment horizontal="left"/>
      <protection locked="0"/>
    </xf>
    <xf numFmtId="0" fontId="4" fillId="0" borderId="2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 horizontal="left"/>
    </xf>
    <xf numFmtId="174" fontId="5" fillId="0" borderId="1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7" fillId="0" borderId="20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7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174" fontId="5" fillId="0" borderId="7" xfId="0" applyNumberFormat="1" applyFont="1" applyBorder="1" applyAlignment="1" applyProtection="1">
      <alignment horizontal="left"/>
      <protection locked="0"/>
    </xf>
    <xf numFmtId="174" fontId="5" fillId="0" borderId="2" xfId="0" applyNumberFormat="1" applyFont="1" applyBorder="1" applyAlignment="1" applyProtection="1">
      <alignment horizontal="left"/>
      <protection locked="0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14" fontId="4" fillId="0" borderId="2" xfId="0" applyNumberFormat="1" applyFont="1" applyBorder="1" applyAlignment="1" applyProtection="1">
      <alignment horizontal="left"/>
      <protection locked="0"/>
    </xf>
    <xf numFmtId="0" fontId="4" fillId="0" borderId="2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7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45" xfId="0" applyBorder="1" applyAlignment="1">
      <alignment horizontal="center"/>
    </xf>
    <xf numFmtId="0" fontId="0" fillId="0" borderId="51" xfId="0" applyBorder="1" applyAlignment="1">
      <alignment horizontal="center"/>
    </xf>
    <xf numFmtId="0" fontId="5" fillId="0" borderId="1" xfId="0" applyNumberFormat="1" applyFont="1" applyBorder="1" applyAlignment="1" applyProtection="1">
      <alignment horizontal="left"/>
      <protection locked="0"/>
    </xf>
    <xf numFmtId="174" fontId="4" fillId="0" borderId="1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left"/>
    </xf>
    <xf numFmtId="0" fontId="4" fillId="0" borderId="2" xfId="0" applyNumberFormat="1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174" fontId="7" fillId="0" borderId="1" xfId="0" applyNumberFormat="1" applyFont="1" applyBorder="1" applyAlignment="1">
      <alignment horizontal="center"/>
    </xf>
    <xf numFmtId="174" fontId="4" fillId="0" borderId="18" xfId="0" applyNumberFormat="1" applyFont="1" applyBorder="1" applyAlignment="1">
      <alignment horizontal="left"/>
    </xf>
    <xf numFmtId="174" fontId="4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8" fillId="0" borderId="18" xfId="0" applyFont="1" applyBorder="1" applyAlignment="1" applyProtection="1">
      <alignment horizontal="left"/>
      <protection locked="0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1" xfId="0" applyFont="1" applyBorder="1" applyAlignment="1" applyProtection="1">
      <alignment horizontal="left"/>
      <protection/>
    </xf>
    <xf numFmtId="0" fontId="4" fillId="0" borderId="42" xfId="0" applyFont="1" applyBorder="1" applyAlignment="1" applyProtection="1">
      <alignment horizontal="left"/>
      <protection/>
    </xf>
    <xf numFmtId="0" fontId="4" fillId="0" borderId="43" xfId="0" applyFont="1" applyBorder="1" applyAlignment="1" applyProtection="1">
      <alignment horizontal="left"/>
      <protection/>
    </xf>
    <xf numFmtId="0" fontId="4" fillId="0" borderId="7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left"/>
      <protection/>
    </xf>
    <xf numFmtId="49" fontId="0" fillId="2" borderId="3" xfId="0" applyNumberFormat="1" applyFill="1" applyBorder="1" applyAlignment="1" applyProtection="1">
      <alignment horizontal="center"/>
      <protection/>
    </xf>
    <xf numFmtId="49" fontId="0" fillId="2" borderId="9" xfId="0" applyNumberFormat="1" applyFill="1" applyBorder="1" applyAlignment="1" applyProtection="1">
      <alignment horizontal="center"/>
      <protection/>
    </xf>
    <xf numFmtId="0" fontId="0" fillId="0" borderId="26" xfId="0" applyBorder="1" applyAlignment="1">
      <alignment horizontal="center"/>
    </xf>
    <xf numFmtId="49" fontId="0" fillId="2" borderId="8" xfId="0" applyNumberForma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Distribuição Percentual da Carga Horária Realizada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0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Resumo!$A$158:$A$174</c:f>
              <c:strCache/>
            </c:strRef>
          </c:cat>
          <c:val>
            <c:numRef>
              <c:f>Resumo!$D$158:$D$174</c:f>
              <c:numCache/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178</xdr:row>
      <xdr:rowOff>19050</xdr:rowOff>
    </xdr:from>
    <xdr:to>
      <xdr:col>13</xdr:col>
      <xdr:colOff>9525</xdr:colOff>
      <xdr:row>216</xdr:row>
      <xdr:rowOff>0</xdr:rowOff>
    </xdr:to>
    <xdr:graphicFrame>
      <xdr:nvGraphicFramePr>
        <xdr:cNvPr id="1" name="Chart 7"/>
        <xdr:cNvGraphicFramePr/>
      </xdr:nvGraphicFramePr>
      <xdr:xfrm>
        <a:off x="66675" y="28165425"/>
        <a:ext cx="77152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f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  <sheetName val="p35"/>
      <sheetName val="p36"/>
      <sheetName val="p37"/>
      <sheetName val="p38"/>
      <sheetName val="p39"/>
      <sheetName val="p40"/>
      <sheetName val="p41"/>
      <sheetName val="p42"/>
      <sheetName val="p43"/>
      <sheetName val="p44"/>
      <sheetName val="p45"/>
      <sheetName val="p46"/>
      <sheetName val="p47"/>
      <sheetName val="p48"/>
      <sheetName val="p49"/>
      <sheetName val="p50"/>
    </sheetNames>
    <sheetDataSet>
      <sheetData sheetId="0">
        <row r="4">
          <cell r="H4" t="str">
            <v>2005.1</v>
          </cell>
        </row>
        <row r="5">
          <cell r="C5" t="str">
            <v>28/06/05 a 28/11/05</v>
          </cell>
          <cell r="L5">
            <v>1000</v>
          </cell>
        </row>
        <row r="6">
          <cell r="C6" t="str">
            <v>04/07/05 a 04/11/05</v>
          </cell>
          <cell r="L6">
            <v>800</v>
          </cell>
        </row>
        <row r="7">
          <cell r="C7" t="str">
            <v>17/06 a 01/07/05 e 08/11 a 18/11/05</v>
          </cell>
          <cell r="H7" t="str">
            <v>Férias</v>
          </cell>
        </row>
        <row r="8">
          <cell r="E8">
            <v>25</v>
          </cell>
          <cell r="L8">
            <v>876</v>
          </cell>
        </row>
        <row r="9">
          <cell r="E9">
            <v>20</v>
          </cell>
        </row>
        <row r="13">
          <cell r="C13" t="str">
            <v>Alciônio Saldanha de Oliveira</v>
          </cell>
          <cell r="J13" t="str">
            <v>0336892-9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</v>
          </cell>
          <cell r="D15">
            <v>31216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III - Turma 01</v>
          </cell>
          <cell r="E57">
            <v>6</v>
          </cell>
          <cell r="F57">
            <v>90</v>
          </cell>
          <cell r="I57">
            <v>53</v>
          </cell>
          <cell r="J57">
            <v>39</v>
          </cell>
          <cell r="K57">
            <v>7</v>
          </cell>
          <cell r="L57">
            <v>7</v>
          </cell>
        </row>
        <row r="58">
          <cell r="A58" t="str">
            <v>Cálculo Diferencial e Integral III - Turma 03</v>
          </cell>
          <cell r="E58">
            <v>6</v>
          </cell>
          <cell r="F58">
            <v>90</v>
          </cell>
          <cell r="I58">
            <v>39</v>
          </cell>
          <cell r="J58">
            <v>16</v>
          </cell>
          <cell r="K58">
            <v>16</v>
          </cell>
          <cell r="L58">
            <v>7</v>
          </cell>
        </row>
        <row r="62">
          <cell r="E62">
            <v>12</v>
          </cell>
          <cell r="F62">
            <v>180</v>
          </cell>
          <cell r="G62">
            <v>360</v>
          </cell>
          <cell r="I62">
            <v>92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78">
          <cell r="A78" t="str">
            <v>Jadsan da Cunha dos Santos</v>
          </cell>
        </row>
        <row r="80">
          <cell r="A80" t="str">
            <v>Contextualizando a Matemática</v>
          </cell>
          <cell r="J80" t="str">
            <v>CNPq</v>
          </cell>
        </row>
        <row r="82">
          <cell r="A82" t="str">
            <v>PROLICEM</v>
          </cell>
          <cell r="G82">
            <v>38512</v>
          </cell>
          <cell r="H82">
            <v>38878</v>
          </cell>
        </row>
        <row r="85">
          <cell r="A85" t="str">
            <v>Jessica Lange Ferreira Melo</v>
          </cell>
        </row>
        <row r="87">
          <cell r="A87" t="str">
            <v>Equações Diferenciais</v>
          </cell>
          <cell r="J87" t="str">
            <v>CNPq</v>
          </cell>
        </row>
        <row r="89">
          <cell r="A89" t="str">
            <v>PIBIC</v>
          </cell>
          <cell r="G89">
            <v>38565</v>
          </cell>
          <cell r="H89">
            <v>38928</v>
          </cell>
        </row>
        <row r="104">
          <cell r="L104">
            <v>120</v>
          </cell>
        </row>
        <row r="136">
          <cell r="L136">
            <v>0</v>
          </cell>
        </row>
        <row r="158">
          <cell r="L158">
            <v>0</v>
          </cell>
        </row>
        <row r="234">
          <cell r="A234" t="str">
            <v>Cálculo Diferencial e Integral III</v>
          </cell>
          <cell r="J234">
            <v>38537</v>
          </cell>
          <cell r="K234">
            <v>38660</v>
          </cell>
        </row>
        <row r="235">
          <cell r="B235" t="str">
            <v>Coordenação de disciplina</v>
          </cell>
        </row>
        <row r="237">
          <cell r="A237" t="str">
            <v>Projeto: Contextualizando a Matemática - PROLICEN</v>
          </cell>
          <cell r="J237">
            <v>38537</v>
          </cell>
          <cell r="K237">
            <v>38660</v>
          </cell>
        </row>
        <row r="238">
          <cell r="B238" t="str">
            <v>Participação em equipe executora e projetos de monitoria, PROLICEN, PROIN ou PET no âmbito do Departamento ou Curso</v>
          </cell>
        </row>
        <row r="254">
          <cell r="L254">
            <v>80</v>
          </cell>
        </row>
        <row r="278">
          <cell r="L278">
            <v>0</v>
          </cell>
        </row>
        <row r="285">
          <cell r="L285">
            <v>0</v>
          </cell>
        </row>
        <row r="289">
          <cell r="A289" t="str">
            <v>Coordenador do programa de desenvolvimento curricular do CCT</v>
          </cell>
          <cell r="H289" t="str">
            <v>Port/DCCT/061/2001</v>
          </cell>
          <cell r="J289">
            <v>38537</v>
          </cell>
          <cell r="K289">
            <v>38660</v>
          </cell>
        </row>
        <row r="293">
          <cell r="A293" t="str">
            <v>Coordenador do Projeto de Monitoria - DME - 2005</v>
          </cell>
          <cell r="J293">
            <v>38537</v>
          </cell>
          <cell r="K293">
            <v>38660</v>
          </cell>
        </row>
        <row r="307">
          <cell r="L307">
            <v>60</v>
          </cell>
        </row>
        <row r="311">
          <cell r="A311" t="str">
            <v>Graduação em Engenharia Elétrica</v>
          </cell>
          <cell r="H311" t="str">
            <v>Port/DCCT/118/03</v>
          </cell>
          <cell r="J311">
            <v>37883</v>
          </cell>
        </row>
        <row r="312">
          <cell r="B312" t="str">
            <v>Participação em conselhos superiores como membro titular, exceto membro nato</v>
          </cell>
        </row>
        <row r="315">
          <cell r="A315" t="str">
            <v>Graduação em Matemática</v>
          </cell>
          <cell r="H315" t="str">
            <v>Port/DCCT/114/03</v>
          </cell>
          <cell r="J315">
            <v>37883</v>
          </cell>
        </row>
        <row r="316">
          <cell r="B316" t="str">
            <v>Participação em Colegiado de Curso como membro suplente</v>
          </cell>
        </row>
        <row r="329">
          <cell r="L329">
            <v>30</v>
          </cell>
        </row>
        <row r="333">
          <cell r="A333" t="str">
            <v>Membro do Comitê Técnico Científico do XXXIII Congresso Brasileiro de Ensino de Engenharia (COBENGE)</v>
          </cell>
          <cell r="J333">
            <v>38537</v>
          </cell>
          <cell r="K333">
            <v>38610</v>
          </cell>
        </row>
        <row r="334">
          <cell r="A334" t="str">
            <v>Coordenador de Seção Técnica do  XXXIII COBENGE</v>
          </cell>
          <cell r="J334">
            <v>38607</v>
          </cell>
          <cell r="K334">
            <v>38610</v>
          </cell>
        </row>
        <row r="335">
          <cell r="A335" t="str">
            <v>Participação ( como congressista) no COBENGE 2005</v>
          </cell>
          <cell r="J335" t="str">
            <v>12/009/05</v>
          </cell>
          <cell r="K335">
            <v>38610</v>
          </cell>
        </row>
        <row r="340">
          <cell r="L340">
            <v>46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180</v>
          </cell>
          <cell r="E345">
            <v>0</v>
          </cell>
          <cell r="F345">
            <v>360</v>
          </cell>
          <cell r="G345">
            <v>120</v>
          </cell>
          <cell r="H345">
            <v>0</v>
          </cell>
          <cell r="I345">
            <v>0</v>
          </cell>
          <cell r="J345">
            <v>0</v>
          </cell>
          <cell r="K345">
            <v>80</v>
          </cell>
          <cell r="L345">
            <v>0</v>
          </cell>
        </row>
        <row r="348">
          <cell r="A348">
            <v>0</v>
          </cell>
          <cell r="B348">
            <v>60</v>
          </cell>
          <cell r="C348">
            <v>30</v>
          </cell>
          <cell r="D348">
            <v>46</v>
          </cell>
          <cell r="E348">
            <v>876</v>
          </cell>
        </row>
      </sheetData>
      <sheetData sheetId="1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13">
          <cell r="C13" t="str">
            <v>Alexsandro Bezerra Cavalcanti</v>
          </cell>
          <cell r="J13" t="str">
            <v>2327828-3</v>
          </cell>
          <cell r="L13" t="str">
            <v>Afastado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37371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  <cell r="L15" t="str">
            <v>                </v>
          </cell>
        </row>
        <row r="19">
          <cell r="A19" t="str">
            <v>Universidade de São Paulo/USP-SP, (Instituto de Matemática e Estatística - IME)</v>
          </cell>
          <cell r="I19">
            <v>38412</v>
          </cell>
          <cell r="J19">
            <v>39506</v>
          </cell>
          <cell r="K19" t="str">
            <v>Port.R/SRH/No.1255</v>
          </cell>
        </row>
        <row r="21">
          <cell r="A21" t="str">
            <v>Curso de Doutorado em Estatística</v>
          </cell>
          <cell r="L21">
            <v>1000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1000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</row>
      </sheetData>
      <sheetData sheetId="2">
        <row r="5">
          <cell r="L5">
            <v>600</v>
          </cell>
        </row>
        <row r="6">
          <cell r="L6">
            <v>480</v>
          </cell>
        </row>
        <row r="8">
          <cell r="L8">
            <v>389</v>
          </cell>
        </row>
        <row r="13">
          <cell r="C13" t="str">
            <v>Amanda dos Santos Gomes</v>
          </cell>
          <cell r="J13" t="str">
            <v>2414289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38209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26">
          <cell r="A26" t="str">
            <v>Licença à gestante</v>
          </cell>
          <cell r="H26">
            <v>38461</v>
          </cell>
          <cell r="I26">
            <v>38580</v>
          </cell>
          <cell r="J26" t="str">
            <v>Port.R/SRH/No. 510</v>
          </cell>
        </row>
        <row r="32">
          <cell r="L32">
            <v>680</v>
          </cell>
        </row>
        <row r="51">
          <cell r="L51">
            <v>0</v>
          </cell>
        </row>
        <row r="57">
          <cell r="A57" t="str">
            <v>Probab. e Estatística (Comp.+Elét.) - Turma 01</v>
          </cell>
          <cell r="E57">
            <v>4</v>
          </cell>
          <cell r="F57">
            <v>60</v>
          </cell>
          <cell r="I57">
            <v>54</v>
          </cell>
          <cell r="J57">
            <v>24</v>
          </cell>
          <cell r="K57">
            <v>17</v>
          </cell>
          <cell r="L57">
            <v>13</v>
          </cell>
        </row>
        <row r="58">
          <cell r="A58" t="str">
            <v>Probab. e Estatística (Comp.+Elét.) - Turma 02</v>
          </cell>
          <cell r="E58">
            <v>4</v>
          </cell>
          <cell r="F58">
            <v>60</v>
          </cell>
          <cell r="I58">
            <v>58</v>
          </cell>
          <cell r="J58">
            <v>26</v>
          </cell>
          <cell r="K58">
            <v>20</v>
          </cell>
          <cell r="L58">
            <v>12</v>
          </cell>
        </row>
        <row r="62">
          <cell r="E62">
            <v>8</v>
          </cell>
          <cell r="F62">
            <v>120</v>
          </cell>
          <cell r="G62">
            <v>240</v>
          </cell>
          <cell r="I62">
            <v>112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34">
          <cell r="A234" t="str">
            <v>Probabilidade e Estatística </v>
          </cell>
          <cell r="J234">
            <v>38581</v>
          </cell>
          <cell r="K234">
            <v>38684</v>
          </cell>
        </row>
        <row r="235">
          <cell r="B235" t="str">
            <v>Coordenação de disciplina</v>
          </cell>
        </row>
        <row r="254">
          <cell r="L254">
            <v>28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33">
          <cell r="A333" t="str">
            <v>Parecer em processos de dispensa de disciplinas</v>
          </cell>
        </row>
        <row r="340">
          <cell r="L340">
            <v>1</v>
          </cell>
        </row>
        <row r="345">
          <cell r="A345">
            <v>0</v>
          </cell>
          <cell r="B345">
            <v>680</v>
          </cell>
          <cell r="C345">
            <v>0</v>
          </cell>
          <cell r="D345">
            <v>120</v>
          </cell>
          <cell r="E345">
            <v>0</v>
          </cell>
          <cell r="F345">
            <v>240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28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1</v>
          </cell>
          <cell r="E348">
            <v>1069</v>
          </cell>
        </row>
      </sheetData>
      <sheetData sheetId="3">
        <row r="5">
          <cell r="L5">
            <v>1000</v>
          </cell>
        </row>
        <row r="6">
          <cell r="L6">
            <v>800</v>
          </cell>
        </row>
        <row r="8">
          <cell r="L8">
            <v>840</v>
          </cell>
        </row>
        <row r="13">
          <cell r="C13" t="str">
            <v>Amauri Araújo Cruz</v>
          </cell>
          <cell r="J13" t="str">
            <v>0333086-7</v>
          </cell>
          <cell r="L13" t="str">
            <v>Ativa</v>
          </cell>
        </row>
        <row r="15">
          <cell r="A15" t="str">
            <v>Especialista</v>
          </cell>
          <cell r="B15" t="str">
            <v>Adjunto</v>
          </cell>
          <cell r="C15" t="str">
            <v>IV</v>
          </cell>
          <cell r="D15">
            <v>29082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Linear I - Turma 01</v>
          </cell>
          <cell r="E57">
            <v>4</v>
          </cell>
          <cell r="F57">
            <v>60</v>
          </cell>
          <cell r="I57">
            <v>48</v>
          </cell>
          <cell r="J57">
            <v>29</v>
          </cell>
          <cell r="K57">
            <v>7</v>
          </cell>
          <cell r="L57">
            <v>12</v>
          </cell>
        </row>
        <row r="58">
          <cell r="A58" t="str">
            <v>Tópicos Especiais de Álgebra - Turma 01</v>
          </cell>
          <cell r="E58">
            <v>4</v>
          </cell>
          <cell r="F58">
            <v>60</v>
          </cell>
          <cell r="I58">
            <v>27</v>
          </cell>
          <cell r="J58">
            <v>16</v>
          </cell>
          <cell r="K58">
            <v>10</v>
          </cell>
          <cell r="L58">
            <v>1</v>
          </cell>
        </row>
        <row r="59">
          <cell r="A59" t="str">
            <v>TEM (Prática de Ensino) - Turma 01</v>
          </cell>
          <cell r="E59">
            <v>4</v>
          </cell>
          <cell r="F59">
            <v>60</v>
          </cell>
          <cell r="I59">
            <v>12</v>
          </cell>
          <cell r="J59">
            <v>10</v>
          </cell>
          <cell r="K59">
            <v>2</v>
          </cell>
          <cell r="L59">
            <v>0</v>
          </cell>
        </row>
        <row r="62">
          <cell r="E62">
            <v>12</v>
          </cell>
          <cell r="F62">
            <v>180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78">
          <cell r="A78" t="str">
            <v>Rivaldo Bezerra de Aquino Filho</v>
          </cell>
        </row>
        <row r="80">
          <cell r="A80" t="str">
            <v>Monitoria / DME</v>
          </cell>
        </row>
        <row r="82">
          <cell r="A82" t="str">
            <v>Monitoria</v>
          </cell>
          <cell r="G82">
            <v>38384</v>
          </cell>
        </row>
        <row r="104">
          <cell r="L104">
            <v>60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34">
          <cell r="A234" t="str">
            <v>Álgebra Linear I</v>
          </cell>
        </row>
        <row r="235">
          <cell r="B235" t="str">
            <v>Coordenação de disciplina</v>
          </cell>
        </row>
        <row r="237">
          <cell r="A237" t="str">
            <v>Projeto: Contextualizando a Matemática - PROLICEN</v>
          </cell>
          <cell r="J237">
            <v>38537</v>
          </cell>
          <cell r="K237">
            <v>38660</v>
          </cell>
        </row>
        <row r="238">
          <cell r="B238" t="str">
            <v>Participação em equipe executora e projetos de monitoria, PROLICEN, PROIN ou PET no âmbito do Departamento ou Curso</v>
          </cell>
        </row>
        <row r="254">
          <cell r="L254">
            <v>80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11">
          <cell r="A311" t="str">
            <v>Graduacao em Engenharia Civil</v>
          </cell>
          <cell r="H311" t="str">
            <v>Portaria n 012/05</v>
          </cell>
          <cell r="J311">
            <v>38415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Graduação em Tecnologia Quimica - Modalidade Couros e Tanates </v>
          </cell>
          <cell r="H315" t="str">
            <v>Portaria n 019/05</v>
          </cell>
          <cell r="J315">
            <v>38415</v>
          </cell>
        </row>
        <row r="316">
          <cell r="B316" t="str">
            <v>Participação em Colegiado de Curso como membro suplente</v>
          </cell>
        </row>
        <row r="329">
          <cell r="L329">
            <v>20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180</v>
          </cell>
          <cell r="E345">
            <v>0</v>
          </cell>
          <cell r="F345">
            <v>0</v>
          </cell>
          <cell r="G345">
            <v>60</v>
          </cell>
          <cell r="H345">
            <v>0</v>
          </cell>
          <cell r="I345">
            <v>0</v>
          </cell>
          <cell r="J345">
            <v>0</v>
          </cell>
          <cell r="K345">
            <v>80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20</v>
          </cell>
          <cell r="D348">
            <v>0</v>
          </cell>
          <cell r="E348">
            <v>340</v>
          </cell>
        </row>
      </sheetData>
      <sheetData sheetId="4">
        <row r="5">
          <cell r="L5">
            <v>1000</v>
          </cell>
        </row>
        <row r="6">
          <cell r="L6">
            <v>800</v>
          </cell>
        </row>
        <row r="8">
          <cell r="L8">
            <v>804</v>
          </cell>
        </row>
        <row r="13">
          <cell r="C13" t="str">
            <v>Antônio José da Silva</v>
          </cell>
          <cell r="J13" t="str">
            <v>0336520-2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IV</v>
          </cell>
          <cell r="D15">
            <v>31168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Métodos Estatísticos - Turma 01</v>
          </cell>
          <cell r="E57">
            <v>4</v>
          </cell>
          <cell r="F57">
            <v>60</v>
          </cell>
          <cell r="I57">
            <v>33</v>
          </cell>
          <cell r="J57">
            <v>20</v>
          </cell>
          <cell r="K57">
            <v>5</v>
          </cell>
          <cell r="L57">
            <v>8</v>
          </cell>
        </row>
        <row r="58">
          <cell r="A58" t="str">
            <v>Prob. e Estatística (Comp.+Elét.) - Turma 02</v>
          </cell>
          <cell r="E58">
            <v>4</v>
          </cell>
          <cell r="F58">
            <v>24</v>
          </cell>
          <cell r="I58">
            <v>58</v>
          </cell>
          <cell r="J58">
            <v>26</v>
          </cell>
          <cell r="K58">
            <v>20</v>
          </cell>
          <cell r="L58">
            <v>12</v>
          </cell>
        </row>
        <row r="62">
          <cell r="E62">
            <v>8</v>
          </cell>
          <cell r="F62">
            <v>84</v>
          </cell>
          <cell r="G62">
            <v>110</v>
          </cell>
          <cell r="I62">
            <v>91</v>
          </cell>
          <cell r="O62">
            <v>2</v>
          </cell>
        </row>
        <row r="69">
          <cell r="A69" t="str">
            <v>Tópicos Especiais de Estatística- MS</v>
          </cell>
          <cell r="E69">
            <v>4</v>
          </cell>
          <cell r="F69">
            <v>60</v>
          </cell>
          <cell r="I69">
            <v>2</v>
          </cell>
          <cell r="J69">
            <v>2</v>
          </cell>
          <cell r="K69">
            <v>0</v>
          </cell>
          <cell r="L69">
            <v>0</v>
          </cell>
        </row>
        <row r="74">
          <cell r="E74">
            <v>4</v>
          </cell>
          <cell r="F74">
            <v>60</v>
          </cell>
          <cell r="G74">
            <v>240</v>
          </cell>
          <cell r="I74">
            <v>2</v>
          </cell>
          <cell r="O74">
            <v>1</v>
          </cell>
        </row>
        <row r="104">
          <cell r="L104">
            <v>0</v>
          </cell>
        </row>
        <row r="110">
          <cell r="A110" t="str">
            <v>Rosângela da Silva Figueredo</v>
          </cell>
        </row>
        <row r="112">
          <cell r="A112" t="str">
            <v>A definir</v>
          </cell>
        </row>
        <row r="114">
          <cell r="G114">
            <v>38579</v>
          </cell>
          <cell r="H114">
            <v>38990</v>
          </cell>
        </row>
        <row r="117">
          <cell r="A117" t="str">
            <v>Lya Raquel Oliveira de Sousa</v>
          </cell>
        </row>
        <row r="119">
          <cell r="A119" t="str">
            <v>Sobre Modelo de Covariância com Erros nas Variáveis: Uma Abordagem Bayesiana </v>
          </cell>
          <cell r="J119" t="str">
            <v>CAPES</v>
          </cell>
        </row>
        <row r="121">
          <cell r="G121">
            <v>38047</v>
          </cell>
        </row>
        <row r="136">
          <cell r="L136">
            <v>140</v>
          </cell>
        </row>
        <row r="140">
          <cell r="A140" t="str">
            <v>Modelos de Covariância com Erros nas Variáveis: Uma abordagem Bayesiana</v>
          </cell>
        </row>
        <row r="142">
          <cell r="H142" t="str">
            <v>Coordenador</v>
          </cell>
          <cell r="J142" t="str">
            <v>01/2003</v>
          </cell>
          <cell r="K142">
            <v>38990</v>
          </cell>
        </row>
        <row r="158">
          <cell r="L158">
            <v>60</v>
          </cell>
        </row>
        <row r="183">
          <cell r="L183">
            <v>0</v>
          </cell>
        </row>
        <row r="240">
          <cell r="A240" t="str">
            <v>Comissão do DME - Comissão de Avaliação Docente - Alexsandro Bezerra Cavalcanti</v>
          </cell>
          <cell r="J240">
            <v>37414</v>
          </cell>
          <cell r="K240">
            <v>38509</v>
          </cell>
        </row>
        <row r="241">
          <cell r="B241" t="str">
            <v>Participação em comissões acadêmicas, assessorias e consultorias que tratem de assuntos de abrangência do centro por designação do chefe</v>
          </cell>
        </row>
        <row r="243">
          <cell r="A243" t="str">
            <v>Comissão do DME - Comissão de Avaliação Docente - Gilberto da Silva Matos</v>
          </cell>
          <cell r="J243">
            <v>37414</v>
          </cell>
          <cell r="K243">
            <v>38509</v>
          </cell>
        </row>
        <row r="244">
          <cell r="B244" t="str">
            <v>Participação em comissões acadêmicas, assessorias e consultorias que tratem de assuntos de abrangência do centro por designação do chefe</v>
          </cell>
        </row>
        <row r="246">
          <cell r="A246" t="str">
            <v>Comissão do DME - Comissão de Avaliação Docente - Sérgio Mota Alves</v>
          </cell>
          <cell r="J246">
            <v>37414</v>
          </cell>
          <cell r="K246">
            <v>38509</v>
          </cell>
        </row>
        <row r="247">
          <cell r="B247" t="str">
            <v>Participação em comissões acadêmicas, assessorias e consultorias que tratem de assuntos de abrangência do centro por designação do chefe</v>
          </cell>
        </row>
        <row r="249">
          <cell r="A249" t="str">
            <v>Comissão do DME - Comissão de Avaliação Docente - Joseílson Raimundo de Lima</v>
          </cell>
          <cell r="J249">
            <v>37474</v>
          </cell>
          <cell r="K249">
            <v>38569</v>
          </cell>
        </row>
        <row r="250">
          <cell r="B250" t="str">
            <v>Participação em comissões acadêmicas, assessorias e consultorias que tratem de assuntos de abrangência do centro por designação do chefe</v>
          </cell>
        </row>
        <row r="254">
          <cell r="L254">
            <v>0</v>
          </cell>
        </row>
        <row r="258">
          <cell r="A258" t="str">
            <v>Concurso para Professor Substituto</v>
          </cell>
          <cell r="K258">
            <v>38511</v>
          </cell>
        </row>
        <row r="259">
          <cell r="B259" t="str">
            <v>Banca examinadora de concurso público para professor temporário</v>
          </cell>
        </row>
        <row r="261">
          <cell r="A261" t="str">
            <v>Concurso para Professor Efetivo</v>
          </cell>
          <cell r="K261">
            <v>38600</v>
          </cell>
        </row>
        <row r="262">
          <cell r="B262" t="str">
            <v>Banca examinadora de concurso público para professor do ensino superior</v>
          </cell>
        </row>
        <row r="264">
          <cell r="A264" t="str">
            <v>Concurso para Professor Efetivo</v>
          </cell>
          <cell r="K264">
            <v>38629</v>
          </cell>
        </row>
        <row r="265">
          <cell r="B265" t="str">
            <v>Banca examinadora de concurso público para professor do ensino superior</v>
          </cell>
        </row>
        <row r="267">
          <cell r="A267" t="str">
            <v>Defesa de dissertação - Dorival Lobato Junior</v>
          </cell>
          <cell r="K267">
            <v>38590</v>
          </cell>
        </row>
        <row r="268">
          <cell r="B268" t="str">
            <v>Banca examinadora de dissertação</v>
          </cell>
        </row>
        <row r="270">
          <cell r="A270" t="str">
            <v>Defesa de dissertação - Ana Cristina Brandão da Rocha</v>
          </cell>
          <cell r="K270">
            <v>38639</v>
          </cell>
        </row>
        <row r="271">
          <cell r="B271" t="str">
            <v>Banca examinadora de dissertação</v>
          </cell>
        </row>
        <row r="278">
          <cell r="L278">
            <v>80</v>
          </cell>
        </row>
        <row r="285">
          <cell r="L285">
            <v>0</v>
          </cell>
        </row>
        <row r="289">
          <cell r="A289" t="str">
            <v>SubChefe do Departamento de Matemática e Estatística</v>
          </cell>
          <cell r="H289" t="str">
            <v>Port.R/SRH/262/2005</v>
          </cell>
          <cell r="J289">
            <v>38412</v>
          </cell>
        </row>
        <row r="307">
          <cell r="L307">
            <v>0</v>
          </cell>
        </row>
        <row r="311">
          <cell r="A311" t="str">
            <v>Pós-Graduação em Matemática</v>
          </cell>
          <cell r="H311" t="str">
            <v>Port./DCCT/227/02</v>
          </cell>
          <cell r="J311">
            <v>37974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Câmara Superior de Ensino da UFCG</v>
          </cell>
          <cell r="J315">
            <v>38665</v>
          </cell>
        </row>
        <row r="316">
          <cell r="B316" t="str">
            <v>Participação em conselhos superiores como suplente</v>
          </cell>
        </row>
        <row r="319">
          <cell r="A319" t="str">
            <v>Graduação em Ciência da Computação</v>
          </cell>
          <cell r="H319" t="str">
            <v>Portaria Nº 007/05</v>
          </cell>
          <cell r="J319">
            <v>38415</v>
          </cell>
        </row>
        <row r="320">
          <cell r="B320" t="str">
            <v>Participação em Colegiado de Curso como membro titular, exceto membro nato</v>
          </cell>
        </row>
        <row r="323">
          <cell r="A323" t="str">
            <v>Graduação em Engenharia Química</v>
          </cell>
          <cell r="H323" t="str">
            <v>Portaria Nº 017/05</v>
          </cell>
          <cell r="J323">
            <v>38415</v>
          </cell>
        </row>
        <row r="324">
          <cell r="B324" t="str">
            <v>Participação em Colegiado de Curso como membro suplente</v>
          </cell>
        </row>
        <row r="327">
          <cell r="A327" t="str">
            <v>Colegiado Pleno do Conselho Universitário da UFCG</v>
          </cell>
          <cell r="H327" t="str">
            <v>OF/DCCT/121</v>
          </cell>
          <cell r="J327">
            <v>38665</v>
          </cell>
        </row>
        <row r="328">
          <cell r="B328" t="str">
            <v>Participação em conselhos superiores como suplente</v>
          </cell>
        </row>
        <row r="329">
          <cell r="L329">
            <v>24</v>
          </cell>
        </row>
        <row r="333">
          <cell r="A333" t="str">
            <v>Comissao Eleições Diretores e Vice-Diretores do CCT, CTRN e CEEI</v>
          </cell>
          <cell r="J333">
            <v>38637</v>
          </cell>
          <cell r="K333">
            <v>38637</v>
          </cell>
        </row>
        <row r="340">
          <cell r="L340">
            <v>6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84</v>
          </cell>
          <cell r="E345">
            <v>60</v>
          </cell>
          <cell r="F345">
            <v>350</v>
          </cell>
          <cell r="G345">
            <v>0</v>
          </cell>
          <cell r="H345">
            <v>140</v>
          </cell>
          <cell r="I345">
            <v>60</v>
          </cell>
          <cell r="J345">
            <v>0</v>
          </cell>
          <cell r="K345">
            <v>0</v>
          </cell>
          <cell r="L345">
            <v>80</v>
          </cell>
        </row>
        <row r="348">
          <cell r="A348">
            <v>0</v>
          </cell>
          <cell r="B348">
            <v>0</v>
          </cell>
          <cell r="C348">
            <v>24</v>
          </cell>
          <cell r="D348">
            <v>6</v>
          </cell>
          <cell r="E348">
            <v>804</v>
          </cell>
        </row>
      </sheetData>
      <sheetData sheetId="5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13">
          <cell r="C13" t="str">
            <v>Antônio Luiz de Melo</v>
          </cell>
          <cell r="J13" t="str">
            <v>3384045</v>
          </cell>
          <cell r="L13" t="str">
            <v>Afastado</v>
          </cell>
        </row>
        <row r="15">
          <cell r="A15" t="str">
            <v>Doutor</v>
          </cell>
          <cell r="B15" t="str">
            <v>Adjunto</v>
          </cell>
          <cell r="C15" t="str">
            <v>III</v>
          </cell>
          <cell r="D15">
            <v>33960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26">
          <cell r="A26" t="str">
            <v>Licença sem vencimentos</v>
          </cell>
          <cell r="H26">
            <v>37648</v>
          </cell>
          <cell r="J26" t="str">
            <v>Port.R/SRH/No.014</v>
          </cell>
        </row>
        <row r="32">
          <cell r="L32">
            <v>1120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0</v>
          </cell>
          <cell r="B345">
            <v>1120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1120</v>
          </cell>
        </row>
      </sheetData>
      <sheetData sheetId="6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13">
          <cell r="C13" t="str">
            <v>Antônio Pereira Brandão Júnior</v>
          </cell>
          <cell r="J13" t="str">
            <v>2224264-1</v>
          </cell>
          <cell r="L13" t="str">
            <v>Afastado</v>
          </cell>
        </row>
        <row r="15">
          <cell r="A15" t="str">
            <v>Mestre</v>
          </cell>
          <cell r="B15" t="str">
            <v>Assistente</v>
          </cell>
          <cell r="C15" t="str">
            <v>III</v>
          </cell>
          <cell r="D15">
            <v>36004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19">
          <cell r="A19" t="str">
            <v>UNICAMP - Universidade Estadual de Campinas</v>
          </cell>
          <cell r="I19">
            <v>37681</v>
          </cell>
          <cell r="J19">
            <v>39141</v>
          </cell>
          <cell r="K19" t="str">
            <v>R/SRH/N.253/03</v>
          </cell>
        </row>
        <row r="21">
          <cell r="A21" t="str">
            <v>Curso de Doutorado em Matemática</v>
          </cell>
          <cell r="L21">
            <v>1000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1000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1000</v>
          </cell>
        </row>
      </sheetData>
      <sheetData sheetId="7">
        <row r="5">
          <cell r="L5">
            <v>200</v>
          </cell>
        </row>
        <row r="6">
          <cell r="L6">
            <v>160</v>
          </cell>
        </row>
        <row r="8">
          <cell r="L8">
            <v>200</v>
          </cell>
        </row>
        <row r="13">
          <cell r="C13" t="str">
            <v>Aparecido Jesuino de Souza</v>
          </cell>
          <cell r="J13" t="str">
            <v>03350451</v>
          </cell>
          <cell r="L13" t="str">
            <v>Afastado</v>
          </cell>
        </row>
        <row r="15">
          <cell r="A15" t="str">
            <v>Doutor</v>
          </cell>
          <cell r="B15" t="str">
            <v>Titular</v>
          </cell>
          <cell r="C15" t="str">
            <v>Único</v>
          </cell>
          <cell r="D15">
            <v>30011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19">
          <cell r="A19" t="str">
            <v>Department of Mathematics - North Carolina State University, Raleigh, NC, USA. </v>
          </cell>
          <cell r="I19">
            <v>38565</v>
          </cell>
          <cell r="J19">
            <v>38930</v>
          </cell>
          <cell r="K19" t="str">
            <v>Portaria R/SRH 771</v>
          </cell>
        </row>
        <row r="21">
          <cell r="A21" t="str">
            <v>Pós-Doutorado em Matemática</v>
          </cell>
          <cell r="L21">
            <v>800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40">
          <cell r="A140" t="str">
            <v>Escoamentos Multifasicos em Meios Porosos(Bolsa Pesq. CNPq - nível 2, Proc. 306609/2004-5)</v>
          </cell>
          <cell r="I140" t="str">
            <v>CNPq</v>
          </cell>
        </row>
        <row r="142">
          <cell r="H142" t="str">
            <v>Coordenador</v>
          </cell>
          <cell r="J142">
            <v>38412</v>
          </cell>
          <cell r="K142">
            <v>39507</v>
          </cell>
        </row>
        <row r="145">
          <cell r="A145" t="str">
            <v>Programa Interdepartamental de Tecnologia em Petróleo e Gás - PRH(25)</v>
          </cell>
          <cell r="I145" t="str">
            <v>ANP</v>
          </cell>
        </row>
        <row r="147">
          <cell r="H147" t="str">
            <v>Participante</v>
          </cell>
          <cell r="J147">
            <v>37288</v>
          </cell>
        </row>
        <row r="150">
          <cell r="A150" t="str">
            <v>Equacoes Diferenciais Parciais e Aplicacoes - Projeto Casadinho PADCT/CNPq, Proc. 620017/2004-0</v>
          </cell>
          <cell r="I150" t="str">
            <v>CNPq</v>
          </cell>
        </row>
        <row r="152">
          <cell r="H152" t="str">
            <v>Coordenador</v>
          </cell>
          <cell r="J152">
            <v>38139</v>
          </cell>
          <cell r="K152">
            <v>39081</v>
          </cell>
        </row>
        <row r="155">
          <cell r="A155" t="str">
            <v>Instituto do Milênio: Avanço Global e Integrado da Matemática Brasileira</v>
          </cell>
          <cell r="I155" t="str">
            <v>CNPq</v>
          </cell>
        </row>
        <row r="157">
          <cell r="H157" t="str">
            <v>Coordenador</v>
          </cell>
          <cell r="J157">
            <v>37316</v>
          </cell>
        </row>
        <row r="158">
          <cell r="L158">
            <v>200</v>
          </cell>
        </row>
        <row r="183">
          <cell r="L183">
            <v>0</v>
          </cell>
        </row>
        <row r="187">
          <cell r="A187" t="str">
            <v>G. Chapiro, A. Mailybaev, A. J. Souza, D. Marchesin, The Structure of Combustion Waves in Porous Media, Atas do IX Workshop on Partial Differential Equations, pg.18, 18 a 22/07/05, IMPA - Rio de Janeiro.</v>
          </cell>
        </row>
        <row r="188">
          <cell r="B188" t="str">
            <v>Resumo publicado em anais de eventos internacionais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289">
          <cell r="A289" t="str">
            <v>Coordenação Projeto Instituto do Milênio em Matemática (IM-AGIMB)</v>
          </cell>
          <cell r="J289">
            <v>37316</v>
          </cell>
        </row>
        <row r="297">
          <cell r="A297" t="str">
            <v>Coordenação do Projeto PADCT/CNPq - Equações Diferenciais e Aplicações</v>
          </cell>
          <cell r="H297" t="str">
            <v>Proc. CNPq 620017/2004-0</v>
          </cell>
          <cell r="J297">
            <v>38139</v>
          </cell>
          <cell r="K297">
            <v>38858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800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200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1000</v>
          </cell>
        </row>
      </sheetData>
      <sheetData sheetId="8">
        <row r="5">
          <cell r="L5">
            <v>1000</v>
          </cell>
        </row>
        <row r="6">
          <cell r="L6">
            <v>800</v>
          </cell>
        </row>
        <row r="8">
          <cell r="L8">
            <v>940</v>
          </cell>
        </row>
        <row r="13">
          <cell r="C13" t="str">
            <v>Braulio Maia Junior</v>
          </cell>
          <cell r="J13" t="str">
            <v>03330270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IV</v>
          </cell>
          <cell r="D15" t="str">
            <v>15/08/79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Tópicos de Matemática Elementar - Turma 02</v>
          </cell>
          <cell r="E57">
            <v>6</v>
          </cell>
          <cell r="F57">
            <v>90</v>
          </cell>
          <cell r="I57">
            <v>15</v>
          </cell>
          <cell r="J57">
            <v>11</v>
          </cell>
          <cell r="K57">
            <v>1</v>
          </cell>
          <cell r="L57">
            <v>3</v>
          </cell>
        </row>
        <row r="62">
          <cell r="E62">
            <v>6</v>
          </cell>
          <cell r="F62">
            <v>90</v>
          </cell>
          <cell r="G62">
            <v>90</v>
          </cell>
          <cell r="I62">
            <v>15</v>
          </cell>
          <cell r="O62">
            <v>1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104">
          <cell r="L104">
            <v>0</v>
          </cell>
        </row>
        <row r="110">
          <cell r="A110" t="str">
            <v>Aluizio Freire da Silva</v>
          </cell>
        </row>
        <row r="112">
          <cell r="A112" t="str">
            <v>Invariantes de Tutte-Grothendieck em Grafos</v>
          </cell>
          <cell r="J112" t="str">
            <v>CNPq</v>
          </cell>
        </row>
        <row r="114">
          <cell r="G114">
            <v>38049</v>
          </cell>
        </row>
        <row r="117">
          <cell r="A117" t="str">
            <v>Lino Marcos da Silva</v>
          </cell>
        </row>
        <row r="119">
          <cell r="A119" t="str">
            <v>Aplicações do Polinômio de Tutte-Grothendieck aos Códigos Lineares</v>
          </cell>
        </row>
        <row r="121">
          <cell r="G121">
            <v>38049</v>
          </cell>
        </row>
        <row r="124">
          <cell r="A124" t="str">
            <v>Marta Elid Conceição Amorim</v>
          </cell>
        </row>
        <row r="126">
          <cell r="A126" t="str">
            <v>O Polinômio de Tutte </v>
          </cell>
          <cell r="J126" t="str">
            <v>CNPq</v>
          </cell>
        </row>
        <row r="128">
          <cell r="G128">
            <v>38049</v>
          </cell>
        </row>
        <row r="136">
          <cell r="L136">
            <v>180</v>
          </cell>
        </row>
        <row r="140">
          <cell r="A140" t="str">
            <v>Matroides 3-conexas</v>
          </cell>
        </row>
        <row r="142">
          <cell r="H142" t="str">
            <v>Coordenador</v>
          </cell>
        </row>
        <row r="158">
          <cell r="L158">
            <v>80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2">
          <cell r="A282" t="str">
            <v>Prefeito Universitário da UFCG</v>
          </cell>
          <cell r="H282" t="str">
            <v>Port.R/SRH/No.007/2002</v>
          </cell>
          <cell r="J282">
            <v>37408</v>
          </cell>
          <cell r="K282">
            <v>38626</v>
          </cell>
        </row>
        <row r="283">
          <cell r="A283" t="str">
            <v>Diretor do Centro de Ciências e Tecnologia</v>
          </cell>
          <cell r="H283" t="str">
            <v>Port.R/SRH/No.1098/2005</v>
          </cell>
          <cell r="J283">
            <v>38657</v>
          </cell>
        </row>
        <row r="285">
          <cell r="L285">
            <v>500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90</v>
          </cell>
          <cell r="E345">
            <v>0</v>
          </cell>
          <cell r="F345">
            <v>90</v>
          </cell>
          <cell r="G345">
            <v>0</v>
          </cell>
          <cell r="H345">
            <v>180</v>
          </cell>
          <cell r="I345">
            <v>80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500</v>
          </cell>
          <cell r="B348">
            <v>0</v>
          </cell>
          <cell r="C348">
            <v>0</v>
          </cell>
          <cell r="D348">
            <v>0</v>
          </cell>
          <cell r="E348">
            <v>940</v>
          </cell>
        </row>
      </sheetData>
      <sheetData sheetId="9">
        <row r="5">
          <cell r="L5">
            <v>1000</v>
          </cell>
        </row>
        <row r="6">
          <cell r="L6">
            <v>800</v>
          </cell>
        </row>
        <row r="8">
          <cell r="L8">
            <v>950</v>
          </cell>
        </row>
        <row r="13">
          <cell r="C13" t="str">
            <v>Claudianor Oliveira Alves</v>
          </cell>
          <cell r="J13" t="str">
            <v>3380633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IV</v>
          </cell>
          <cell r="D15">
            <v>33482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Introdução às EDPs - Turma 01</v>
          </cell>
          <cell r="E57">
            <v>4</v>
          </cell>
          <cell r="F57">
            <v>60</v>
          </cell>
          <cell r="I57">
            <v>6</v>
          </cell>
          <cell r="J57">
            <v>3</v>
          </cell>
          <cell r="K57">
            <v>2</v>
          </cell>
          <cell r="L57">
            <v>1</v>
          </cell>
        </row>
        <row r="62">
          <cell r="E62">
            <v>4</v>
          </cell>
          <cell r="F62">
            <v>60</v>
          </cell>
          <cell r="G62">
            <v>60</v>
          </cell>
          <cell r="I62">
            <v>6</v>
          </cell>
          <cell r="O62">
            <v>0</v>
          </cell>
        </row>
        <row r="69">
          <cell r="A69" t="str">
            <v>Teoria da Medida e Integração</v>
          </cell>
          <cell r="E69">
            <v>4</v>
          </cell>
          <cell r="F69">
            <v>60</v>
          </cell>
          <cell r="I69">
            <v>11</v>
          </cell>
          <cell r="J69">
            <v>6</v>
          </cell>
          <cell r="K69">
            <v>3</v>
          </cell>
          <cell r="L69">
            <v>2</v>
          </cell>
        </row>
        <row r="74">
          <cell r="E74">
            <v>4</v>
          </cell>
          <cell r="F74">
            <v>60</v>
          </cell>
          <cell r="G74">
            <v>60</v>
          </cell>
          <cell r="I74">
            <v>11</v>
          </cell>
          <cell r="O74">
            <v>1</v>
          </cell>
        </row>
        <row r="104">
          <cell r="L104">
            <v>0</v>
          </cell>
        </row>
        <row r="110">
          <cell r="A110" t="str">
            <v>Romero Alves Melo</v>
          </cell>
        </row>
        <row r="112">
          <cell r="A112" t="str">
            <v>Métodos variacionais aplicados a sistemas Hamiltonianos</v>
          </cell>
          <cell r="J112" t="str">
            <v>CNPq</v>
          </cell>
        </row>
        <row r="114">
          <cell r="G114">
            <v>38565</v>
          </cell>
          <cell r="H114">
            <v>39134</v>
          </cell>
        </row>
        <row r="117">
          <cell r="A117" t="str">
            <v>Jacqueline Feliz de Brito</v>
          </cell>
        </row>
        <row r="119">
          <cell r="A119" t="str">
            <v>Teoremas do tipo minimax e Aplicações </v>
          </cell>
        </row>
        <row r="121">
          <cell r="G121">
            <v>38353</v>
          </cell>
          <cell r="H121">
            <v>38702</v>
          </cell>
        </row>
        <row r="124">
          <cell r="A124" t="str">
            <v>Orlando Batista de Almeida</v>
          </cell>
        </row>
        <row r="126">
          <cell r="A126" t="str">
            <v>O Grau topológico e aplicações </v>
          </cell>
        </row>
        <row r="128">
          <cell r="G128">
            <v>38200</v>
          </cell>
          <cell r="H128">
            <v>38868</v>
          </cell>
        </row>
        <row r="131">
          <cell r="A131" t="str">
            <v>Moises Dantas dos Santos</v>
          </cell>
        </row>
        <row r="133">
          <cell r="A133" t="str">
            <v>Existência de soluções para uma classe de problemas elípticos via métodos variacionais </v>
          </cell>
          <cell r="J133" t="str">
            <v>CAPES</v>
          </cell>
        </row>
        <row r="135">
          <cell r="G135">
            <v>38200</v>
          </cell>
          <cell r="H135">
            <v>38688</v>
          </cell>
        </row>
        <row r="136">
          <cell r="L136">
            <v>260</v>
          </cell>
        </row>
        <row r="140">
          <cell r="A140" t="str">
            <v>Programa Interdepartamental de Tecnologia em Petróleo e Gás - PRH(25)</v>
          </cell>
          <cell r="I140" t="str">
            <v>ANP</v>
          </cell>
        </row>
        <row r="142">
          <cell r="H142" t="str">
            <v>Participante</v>
          </cell>
          <cell r="J142">
            <v>37258</v>
          </cell>
        </row>
        <row r="145">
          <cell r="A145" t="str">
            <v>Fenômenos de concentração em problemas elípticos</v>
          </cell>
        </row>
        <row r="147">
          <cell r="H147" t="str">
            <v>Coordenador</v>
          </cell>
          <cell r="J147">
            <v>37316</v>
          </cell>
          <cell r="K147">
            <v>39052</v>
          </cell>
        </row>
        <row r="150">
          <cell r="A150" t="str">
            <v>Existência de soluções do tipo Mult-bump para problemas elípticos</v>
          </cell>
        </row>
        <row r="152">
          <cell r="H152" t="str">
            <v>Coordenador</v>
          </cell>
          <cell r="J152">
            <v>38353</v>
          </cell>
          <cell r="K152">
            <v>38869</v>
          </cell>
        </row>
        <row r="155">
          <cell r="A155" t="str">
            <v>Existência de soluções para uma classe de sistemas singulares</v>
          </cell>
          <cell r="I155" t="str">
            <v>CNPq</v>
          </cell>
        </row>
        <row r="157">
          <cell r="H157" t="str">
            <v>Coordenador</v>
          </cell>
          <cell r="J157">
            <v>37316</v>
          </cell>
          <cell r="K157">
            <v>38687</v>
          </cell>
        </row>
        <row r="158">
          <cell r="L158">
            <v>280</v>
          </cell>
        </row>
        <row r="183">
          <cell r="L183">
            <v>0</v>
          </cell>
        </row>
        <row r="191">
          <cell r="A191" t="str">
            <v>C.O. Alves e M. A. S. Souto, Existence of solutions for a class of problem in R^{N} involving p(x)-Laplacian. Progress in Nonlinear Differential Equations and Their Applications. Estados Unidos: , v.66, p.17 - 32, 2005.</v>
          </cell>
        </row>
        <row r="192">
          <cell r="B192" t="str">
            <v>Artigo técnico ou científico publicado em periódico indexado internacionalmente</v>
          </cell>
        </row>
        <row r="195">
          <cell r="A195" t="str">
            <v>C. O. Alves, Existence of periodic solution for a class of systems involving nonlinear wave equations. Communications on Pure and Applied Analysis. Estados Unidos: , v.04, p.487 - 498, 2005.</v>
          </cell>
        </row>
        <row r="196">
          <cell r="B196" t="str">
            <v>Artigo técnico ou científico publicado em periódico indexado internacionalmente</v>
          </cell>
        </row>
        <row r="199">
          <cell r="A199" t="str">
            <v>C.O. Alves, Multiplicity of solutions for a class elliptic problems in R^{2} with Neumann conditions,  J. Diff. Equations , 219 (2005), 20-39</v>
          </cell>
        </row>
        <row r="200">
          <cell r="B200" t="str">
            <v>Artigo técnico ou científico publicado em periódico indexado internacionalmente</v>
          </cell>
        </row>
        <row r="203">
          <cell r="A203" t="str">
            <v>C.O. Alves &amp; G.M. Figueiredo, Multiplicity of positive solutions for a quasilinear problem in R^{N} via penalization method, Advandec Nonnlinear studies, 05 (2005), 551 - 572.</v>
          </cell>
        </row>
        <row r="204">
          <cell r="B204" t="str">
            <v>Artigo técnico ou científico publicado em periódico indexado internacionalmente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289">
          <cell r="A289" t="str">
            <v>Presidente de Comissão acompanhamento docente</v>
          </cell>
          <cell r="H289" t="str">
            <v>Port/DME/n.07/2002</v>
          </cell>
          <cell r="J289">
            <v>37414</v>
          </cell>
          <cell r="K289">
            <v>38510</v>
          </cell>
        </row>
        <row r="297">
          <cell r="A297" t="str">
            <v>Presidentede Comissão de Acompanhamento Docente</v>
          </cell>
          <cell r="H297" t="str">
            <v>Port/DME/n.14/2002</v>
          </cell>
          <cell r="J297">
            <v>37474</v>
          </cell>
          <cell r="K297">
            <v>38570</v>
          </cell>
        </row>
        <row r="301">
          <cell r="A301" t="str">
            <v>Presidente de Comissão de Acompanhamento Docente</v>
          </cell>
          <cell r="H301" t="str">
            <v>Port./DME/n.090/2002</v>
          </cell>
          <cell r="J301">
            <v>37414</v>
          </cell>
          <cell r="K301">
            <v>37530</v>
          </cell>
        </row>
        <row r="307">
          <cell r="L307">
            <v>0</v>
          </cell>
        </row>
        <row r="311">
          <cell r="A311" t="str">
            <v>Recursos Naturais (Doutorado)</v>
          </cell>
          <cell r="H311" t="str">
            <v>Portaria/DCCT/No.127/03</v>
          </cell>
          <cell r="J311">
            <v>37883</v>
          </cell>
        </row>
        <row r="312">
          <cell r="B312" t="str">
            <v>Participação em Colegiado de Curso como membro suplente</v>
          </cell>
        </row>
        <row r="315">
          <cell r="A315" t="str">
            <v>Pós-Graduação em Eng. Quimica</v>
          </cell>
          <cell r="H315" t="str">
            <v>Portaria/DCCT/No.134/03</v>
          </cell>
          <cell r="J315">
            <v>37911</v>
          </cell>
        </row>
        <row r="316">
          <cell r="B316" t="str">
            <v>Participação em Colegiado de Curso como membro titular, exceto membro nato</v>
          </cell>
        </row>
        <row r="319">
          <cell r="A319" t="str">
            <v>Pós-Graduação em Matemática</v>
          </cell>
          <cell r="H319" t="str">
            <v>Port./DCCT/No229/02</v>
          </cell>
          <cell r="J319">
            <v>38504</v>
          </cell>
        </row>
        <row r="320">
          <cell r="B320" t="str">
            <v>Participação em Colegiado de Curso como membro titular, exceto membro nato</v>
          </cell>
        </row>
        <row r="329">
          <cell r="L329">
            <v>20</v>
          </cell>
        </row>
        <row r="333">
          <cell r="A333" t="str">
            <v>Membro da COMPROV para elaboração do Vestibular</v>
          </cell>
          <cell r="J333">
            <v>38485</v>
          </cell>
          <cell r="K333">
            <v>38749</v>
          </cell>
        </row>
        <row r="335">
          <cell r="A335" t="str">
            <v>Palestrante da XVII Semana de Matemática da UFRN.</v>
          </cell>
          <cell r="J335">
            <v>38664</v>
          </cell>
          <cell r="K335">
            <v>38665</v>
          </cell>
        </row>
        <row r="336">
          <cell r="A336" t="str">
            <v>Participação como palestrante no 25 Colóquio de Matemática-IMPA</v>
          </cell>
          <cell r="J336">
            <v>38558</v>
          </cell>
          <cell r="K336">
            <v>38562</v>
          </cell>
        </row>
        <row r="337">
          <cell r="A337" t="str">
            <v>Participação como Palestrante no III international  symposium on Nonlinear P.D.E. &amp; Free boundary problems</v>
          </cell>
          <cell r="J337">
            <v>38565</v>
          </cell>
          <cell r="K337">
            <v>38569</v>
          </cell>
        </row>
        <row r="340">
          <cell r="L340">
            <v>150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60</v>
          </cell>
          <cell r="E345">
            <v>60</v>
          </cell>
          <cell r="F345">
            <v>120</v>
          </cell>
          <cell r="G345">
            <v>0</v>
          </cell>
          <cell r="H345">
            <v>260</v>
          </cell>
          <cell r="I345">
            <v>280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20</v>
          </cell>
          <cell r="D348">
            <v>150</v>
          </cell>
          <cell r="E348">
            <v>950</v>
          </cell>
        </row>
      </sheetData>
      <sheetData sheetId="10">
        <row r="5">
          <cell r="L5">
            <v>1000</v>
          </cell>
        </row>
        <row r="6">
          <cell r="L6">
            <v>800</v>
          </cell>
        </row>
        <row r="8">
          <cell r="L8">
            <v>913</v>
          </cell>
        </row>
        <row r="13">
          <cell r="C13" t="str">
            <v>Daniel Cordeiro de Morais Filho</v>
          </cell>
          <cell r="J13" t="str">
            <v>0336979</v>
          </cell>
          <cell r="L13" t="str">
            <v>Ativa</v>
          </cell>
        </row>
        <row r="15">
          <cell r="A15" t="str">
            <v>Doutor</v>
          </cell>
          <cell r="B15" t="str">
            <v>Titular</v>
          </cell>
          <cell r="C15" t="str">
            <v>Único</v>
          </cell>
          <cell r="D15">
            <v>31625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Prática p/ o Ens. da Matemática I - Turma 01</v>
          </cell>
          <cell r="E57">
            <v>6</v>
          </cell>
          <cell r="F57">
            <v>90</v>
          </cell>
          <cell r="I57">
            <v>14</v>
          </cell>
          <cell r="J57">
            <v>11</v>
          </cell>
          <cell r="K57">
            <v>3</v>
          </cell>
          <cell r="L57">
            <v>0</v>
          </cell>
        </row>
        <row r="58">
          <cell r="A58" t="str">
            <v>Topologia dos Espaços Métricos - Turma 01</v>
          </cell>
          <cell r="E58">
            <v>4</v>
          </cell>
          <cell r="F58">
            <v>60</v>
          </cell>
          <cell r="I58">
            <v>3</v>
          </cell>
          <cell r="J58">
            <v>2</v>
          </cell>
          <cell r="K58">
            <v>0</v>
          </cell>
          <cell r="L58">
            <v>1</v>
          </cell>
        </row>
        <row r="62">
          <cell r="E62">
            <v>10</v>
          </cell>
          <cell r="F62">
            <v>150</v>
          </cell>
          <cell r="G62">
            <v>210</v>
          </cell>
          <cell r="I62">
            <v>17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78">
          <cell r="A78" t="str">
            <v>Leomaques Francisco Silva Bernardo</v>
          </cell>
        </row>
        <row r="80">
          <cell r="A80" t="str">
            <v>Equações Diferenciais Parciais</v>
          </cell>
          <cell r="J80" t="str">
            <v>CNPq</v>
          </cell>
        </row>
        <row r="82">
          <cell r="A82" t="str">
            <v>PIBIC</v>
          </cell>
        </row>
        <row r="104">
          <cell r="L104">
            <v>90</v>
          </cell>
        </row>
        <row r="110">
          <cell r="A110" t="str">
            <v>Luciano dos Santos Ferreira</v>
          </cell>
        </row>
        <row r="112">
          <cell r="A112" t="str">
            <v>Condições do tipo Ambrosetti-Rabinowitz </v>
          </cell>
          <cell r="J112" t="str">
            <v>CNPq</v>
          </cell>
        </row>
        <row r="114">
          <cell r="G114">
            <v>38047</v>
          </cell>
          <cell r="H114">
            <v>38806</v>
          </cell>
        </row>
        <row r="117">
          <cell r="A117" t="str">
            <v>Tatiana Rocha de Souza</v>
          </cell>
        </row>
        <row r="119">
          <cell r="A119" t="str">
            <v>Método de Galerkin aplicado às equações diferenciais parciais elípticas</v>
          </cell>
          <cell r="J119" t="str">
            <v>CAPES</v>
          </cell>
        </row>
        <row r="121">
          <cell r="G121">
            <v>37865</v>
          </cell>
          <cell r="H121">
            <v>38955</v>
          </cell>
        </row>
        <row r="136">
          <cell r="L136">
            <v>130</v>
          </cell>
        </row>
        <row r="140">
          <cell r="A140" t="str">
            <v>Equações envolvendo não linearidades descontínuas (Bolsa Pesquisa  CNPq, nível 2).</v>
          </cell>
          <cell r="I140" t="str">
            <v>CNPq</v>
          </cell>
        </row>
        <row r="142">
          <cell r="H142" t="str">
            <v>Coordenador</v>
          </cell>
          <cell r="J142" t="str">
            <v>08/2003</v>
          </cell>
          <cell r="K142" t="str">
            <v>07/2006</v>
          </cell>
        </row>
        <row r="150">
          <cell r="A150" t="str">
            <v>Equacoes Diferenciais Parciais e Aplicacoes - Projeto Casadinho PADCT/CNPq, Proc. 620017/2004-0</v>
          </cell>
          <cell r="I150" t="str">
            <v>CNPq</v>
          </cell>
        </row>
        <row r="152">
          <cell r="H152" t="str">
            <v>Participante</v>
          </cell>
          <cell r="J152">
            <v>38139</v>
          </cell>
          <cell r="K152">
            <v>39081</v>
          </cell>
        </row>
        <row r="158">
          <cell r="L158">
            <v>120</v>
          </cell>
        </row>
        <row r="183">
          <cell r="L183">
            <v>0</v>
          </cell>
        </row>
        <row r="187">
          <cell r="A187" t="str">
            <v>F.J.S. Araujo Correa, D. C. Morais Filho, On a class of nonlocal elliptic problems via Galerkin Methods, Journal of Mahtematical Analysis and Applications, 310 (2005), pp.177-187</v>
          </cell>
        </row>
        <row r="188">
          <cell r="B188" t="str">
            <v>Artigo técnico ou científico publicado em periódico indexado internacionalmente</v>
          </cell>
        </row>
        <row r="234">
          <cell r="A234" t="str">
            <v>Revisor do American Mathematical Reviews</v>
          </cell>
          <cell r="J234">
            <v>36892</v>
          </cell>
        </row>
        <row r="235">
          <cell r="B235" t="str">
            <v>Consultoria a revistas técnico-científicas ou artístico-culturais (árbitro)</v>
          </cell>
        </row>
        <row r="237">
          <cell r="A237" t="str">
            <v>Consultor Externo do PIBIC/CNPQ da UEPB</v>
          </cell>
          <cell r="J237">
            <v>38657</v>
          </cell>
          <cell r="K237">
            <v>38657</v>
          </cell>
        </row>
        <row r="254">
          <cell r="L254">
            <v>15</v>
          </cell>
        </row>
        <row r="258">
          <cell r="A258" t="str">
            <v>Concurso para Professor Adjunto/Doutor</v>
          </cell>
        </row>
        <row r="259">
          <cell r="B259" t="str">
            <v>Banca examinadora de concurso público para professor do ensino superior</v>
          </cell>
        </row>
        <row r="261">
          <cell r="A261" t="str">
            <v>Banca de Doutorado</v>
          </cell>
          <cell r="K261">
            <v>38592</v>
          </cell>
        </row>
        <row r="262">
          <cell r="B262" t="str">
            <v>Banca examinadora de tese</v>
          </cell>
        </row>
        <row r="278">
          <cell r="L278">
            <v>48</v>
          </cell>
        </row>
        <row r="285">
          <cell r="L285">
            <v>0</v>
          </cell>
        </row>
        <row r="307">
          <cell r="L307">
            <v>0</v>
          </cell>
        </row>
        <row r="315">
          <cell r="A315" t="str">
            <v>Graduação em Engenharia de Minas</v>
          </cell>
          <cell r="H315" t="str">
            <v>Port/DCCT/No121/03</v>
          </cell>
          <cell r="J315">
            <v>37883</v>
          </cell>
        </row>
        <row r="316">
          <cell r="B316" t="str">
            <v>Participação em Colegiado de Curso como membro suplente</v>
          </cell>
        </row>
        <row r="319">
          <cell r="A319" t="str">
            <v>Graduação em Matemática </v>
          </cell>
          <cell r="H319" t="str">
            <v>Port/DCCT/No226/02 </v>
          </cell>
        </row>
        <row r="320">
          <cell r="B320" t="str">
            <v>Participação em Colegiado de Curso como membro titular, exceto membro nato</v>
          </cell>
        </row>
        <row r="329">
          <cell r="L329">
            <v>0</v>
          </cell>
        </row>
        <row r="333">
          <cell r="A333" t="str">
            <v>Um convite à Matemática- Livro sendo escrito</v>
          </cell>
          <cell r="J333">
            <v>36892</v>
          </cell>
          <cell r="K333">
            <v>10106</v>
          </cell>
        </row>
        <row r="334">
          <cell r="A334" t="str">
            <v>Manual de redação matemática para ciências exatas, engenharias e computação</v>
          </cell>
          <cell r="J334">
            <v>38353</v>
          </cell>
        </row>
        <row r="340">
          <cell r="L340">
            <v>150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150</v>
          </cell>
          <cell r="E345">
            <v>0</v>
          </cell>
          <cell r="F345">
            <v>210</v>
          </cell>
          <cell r="G345">
            <v>90</v>
          </cell>
          <cell r="H345">
            <v>130</v>
          </cell>
          <cell r="I345">
            <v>120</v>
          </cell>
          <cell r="J345">
            <v>0</v>
          </cell>
          <cell r="K345">
            <v>15</v>
          </cell>
          <cell r="L345">
            <v>48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150</v>
          </cell>
          <cell r="E348">
            <v>913</v>
          </cell>
        </row>
      </sheetData>
      <sheetData sheetId="11">
        <row r="5">
          <cell r="L5">
            <v>1000</v>
          </cell>
        </row>
        <row r="6">
          <cell r="L6">
            <v>800</v>
          </cell>
        </row>
        <row r="8">
          <cell r="L8">
            <v>892</v>
          </cell>
        </row>
        <row r="13">
          <cell r="C13" t="str">
            <v>Daniel Marinho Pellegrino</v>
          </cell>
          <cell r="J13" t="str">
            <v>1285557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II</v>
          </cell>
          <cell r="D15" t="str">
            <v>17/07/98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Algebra Linear II - Turma 01</v>
          </cell>
          <cell r="E57">
            <v>4</v>
          </cell>
          <cell r="F57">
            <v>60</v>
          </cell>
          <cell r="I57">
            <v>9</v>
          </cell>
          <cell r="J57">
            <v>5</v>
          </cell>
          <cell r="K57">
            <v>2</v>
          </cell>
          <cell r="L57">
            <v>2</v>
          </cell>
        </row>
        <row r="62">
          <cell r="E62">
            <v>4</v>
          </cell>
          <cell r="F62">
            <v>60</v>
          </cell>
          <cell r="G62">
            <v>120</v>
          </cell>
          <cell r="I62">
            <v>9</v>
          </cell>
          <cell r="O62">
            <v>1</v>
          </cell>
        </row>
        <row r="69">
          <cell r="A69" t="str">
            <v>Analise Funcional</v>
          </cell>
          <cell r="E69">
            <v>4</v>
          </cell>
          <cell r="F69">
            <v>40</v>
          </cell>
          <cell r="I69">
            <v>5</v>
          </cell>
          <cell r="J69">
            <v>5</v>
          </cell>
          <cell r="K69">
            <v>0</v>
          </cell>
          <cell r="L69">
            <v>0</v>
          </cell>
        </row>
        <row r="74">
          <cell r="E74">
            <v>4</v>
          </cell>
          <cell r="F74">
            <v>40</v>
          </cell>
          <cell r="G74">
            <v>120</v>
          </cell>
          <cell r="I74">
            <v>5</v>
          </cell>
          <cell r="O74">
            <v>1</v>
          </cell>
        </row>
        <row r="104">
          <cell r="L104">
            <v>0</v>
          </cell>
        </row>
        <row r="136">
          <cell r="L136">
            <v>0</v>
          </cell>
        </row>
        <row r="140">
          <cell r="A140" t="str">
            <v>Ideais de polinômios entre espaços de Banach</v>
          </cell>
        </row>
        <row r="142">
          <cell r="H142" t="str">
            <v>Coordenador</v>
          </cell>
          <cell r="J142" t="str">
            <v>03/2003</v>
          </cell>
          <cell r="K142">
            <v>39052</v>
          </cell>
        </row>
        <row r="158">
          <cell r="L158">
            <v>250</v>
          </cell>
        </row>
        <row r="183">
          <cell r="L183">
            <v>0</v>
          </cell>
        </row>
        <row r="187">
          <cell r="A187" t="str">
            <v>D. M. Pellegrino, G. Botelho, Absolutely summing homogeneous polynomials on Banach spaces with unconditional basis, 62 Seminário Brasileiro de Análise, UNIRIO, 2005 .
</v>
          </cell>
        </row>
        <row r="188">
          <cell r="B188" t="str">
            <v>Trabalhos completos publicados em anais de eventos nacionais</v>
          </cell>
        </row>
        <row r="191">
          <cell r="A191" t="str">
            <v>D. M. Pellegrino, G. Botelho, P. Rueda, On the way to strictly summing nonlinear mappings, 62 Seminário Brasileiro de Análise, UNIRIO, 2005. </v>
          </cell>
        </row>
        <row r="192">
          <cell r="B192" t="str">
            <v>Trabalhos completos publicados em anais de eventos nacionais</v>
          </cell>
        </row>
        <row r="195">
          <cell r="A195" t="str">
            <v>D. M. Pellegrino, M. C. Matos, Fully summing mappings between Banach spaces, 62 Seminário Brasileiro de Análise, UNIRIO, 2005. 
</v>
          </cell>
        </row>
        <row r="196">
          <cell r="B196" t="str">
            <v>Trabalhos completos publicados em anais de eventos nacionais</v>
          </cell>
        </row>
        <row r="203">
          <cell r="A203" t="str">
            <v>D. M. Pellegrino, G. Botelho, Two new properties of ideals of polynomials and applications. Indagationes Mathematicae-New Series. Holanda:, v.16, n.2, p.157 - 169, 2005.</v>
          </cell>
        </row>
        <row r="204">
          <cell r="B204" t="str">
            <v>Artigo técnico ou científico publicado em periódico indexado internacionalmente</v>
          </cell>
        </row>
        <row r="207">
          <cell r="A207" t="str">
            <v>D. M. Pellegrino, G. Botelho, A note on polynomial characterizations of Asplund spaces. Proyecciones- Revista de matemática. Chile: , v.24, n.1, p.13 - 20, 2005.
</v>
          </cell>
        </row>
        <row r="208">
          <cell r="B208" t="str">
            <v>Artigo técnico ou científico publicado em periódico indexado internacionalmente</v>
          </cell>
        </row>
        <row r="218">
          <cell r="A218" t="str">
            <v>D. M. Pellegrino, H. Junek, H. A. Braunss, G. Botelho, "Holomorphy types and ideals of multilinear mappings", Minicurso ministrado no 62 Seminário Brasileiro de Análise, UNIRIO, 2005. </v>
          </cell>
        </row>
        <row r="219">
          <cell r="B219" t="str">
            <v>Ministração de minicurso ou palestra em eventos técnico-científicos ou artístico-culturais</v>
          </cell>
        </row>
        <row r="254">
          <cell r="L254">
            <v>0</v>
          </cell>
        </row>
        <row r="258">
          <cell r="A258" t="str">
            <v>Aluno: Bibiano M. C. Maguina. Tese: Aplicações contínuas p-fatoráveis.</v>
          </cell>
        </row>
        <row r="259">
          <cell r="B259" t="str">
            <v>Banca examinadora de tese</v>
          </cell>
        </row>
        <row r="261">
          <cell r="A261" t="str">
            <v>Suplente defesa do aluno  Andre A. Hallack. Tese: Hiperciclicidade em espaços de funções inteiras, 2005Aluno: Bibiano M. C. Maguina. Tese: Aplicações contínuas p-fatoráveis.
</v>
          </cell>
          <cell r="K261" t="str">
            <v>12/11/205</v>
          </cell>
        </row>
        <row r="262">
          <cell r="B262" t="str">
            <v>Banca examinadora de tese</v>
          </cell>
        </row>
        <row r="278">
          <cell r="L278">
            <v>100</v>
          </cell>
        </row>
        <row r="285">
          <cell r="L285">
            <v>0</v>
          </cell>
        </row>
        <row r="289">
          <cell r="A289" t="str">
            <v>Vice Coordenador do Curso de Pós-Graduação em Matemática do CCT/UFCG</v>
          </cell>
          <cell r="H289" t="str">
            <v>Port.R/SRH/695/2003</v>
          </cell>
          <cell r="J289">
            <v>37834</v>
          </cell>
        </row>
        <row r="307">
          <cell r="L307">
            <v>0</v>
          </cell>
        </row>
        <row r="311">
          <cell r="A311" t="str">
            <v>Graduação em Matemática</v>
          </cell>
          <cell r="H311" t="str">
            <v>Port/DCCT/No114/03</v>
          </cell>
          <cell r="J311">
            <v>37883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Pós-Graduação em Meteorologia</v>
          </cell>
          <cell r="H315" t="str">
            <v>Port/DCCT/No130/03</v>
          </cell>
          <cell r="J315">
            <v>37889</v>
          </cell>
        </row>
        <row r="316">
          <cell r="B316" t="str">
            <v>Participação em Colegiado de Curso como membro titular, exceto membro nato</v>
          </cell>
        </row>
        <row r="329">
          <cell r="L329">
            <v>2</v>
          </cell>
        </row>
        <row r="333">
          <cell r="A333" t="str">
            <v>Preparação e digitação de Notas de Análise Funcional</v>
          </cell>
          <cell r="J333">
            <v>38529</v>
          </cell>
          <cell r="K333">
            <v>38684</v>
          </cell>
        </row>
        <row r="334">
          <cell r="A334" t="str">
            <v>Pesquisa individual sobre Operadores estritamente singulares</v>
          </cell>
          <cell r="J334">
            <v>38531</v>
          </cell>
          <cell r="K334">
            <v>38684</v>
          </cell>
        </row>
        <row r="335">
          <cell r="A335" t="str">
            <v>Pesquisa individual sobre Operadores absolutamente somantes fora da origem</v>
          </cell>
          <cell r="J335">
            <v>38531</v>
          </cell>
          <cell r="K335">
            <v>38684</v>
          </cell>
        </row>
        <row r="336">
          <cell r="A336" t="str">
            <v>Preparação e digitação de Notas de Algebra Linear</v>
          </cell>
          <cell r="J336">
            <v>38531</v>
          </cell>
          <cell r="K336">
            <v>38684</v>
          </cell>
        </row>
        <row r="340">
          <cell r="L340">
            <v>200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60</v>
          </cell>
          <cell r="E345">
            <v>40</v>
          </cell>
          <cell r="F345">
            <v>240</v>
          </cell>
          <cell r="G345">
            <v>0</v>
          </cell>
          <cell r="H345">
            <v>0</v>
          </cell>
          <cell r="I345">
            <v>250</v>
          </cell>
          <cell r="J345">
            <v>0</v>
          </cell>
          <cell r="K345">
            <v>0</v>
          </cell>
          <cell r="L345">
            <v>100</v>
          </cell>
        </row>
        <row r="348">
          <cell r="A348">
            <v>0</v>
          </cell>
          <cell r="B348">
            <v>0</v>
          </cell>
          <cell r="C348">
            <v>2</v>
          </cell>
          <cell r="D348">
            <v>200</v>
          </cell>
          <cell r="E348">
            <v>892</v>
          </cell>
        </row>
      </sheetData>
      <sheetData sheetId="12">
        <row r="5">
          <cell r="L5">
            <v>1000</v>
          </cell>
        </row>
        <row r="6">
          <cell r="L6">
            <v>800</v>
          </cell>
        </row>
        <row r="8">
          <cell r="L8">
            <v>774</v>
          </cell>
        </row>
        <row r="13">
          <cell r="C13" t="str">
            <v>Florence Ayres Campello de Oliveira</v>
          </cell>
          <cell r="J13" t="str">
            <v>0332624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 t="str">
            <v>15/03/79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Vetorial e Geom. Analítica - Turma 02</v>
          </cell>
          <cell r="E57">
            <v>4</v>
          </cell>
          <cell r="F57">
            <v>60</v>
          </cell>
          <cell r="I57">
            <v>57</v>
          </cell>
          <cell r="J57">
            <v>27</v>
          </cell>
          <cell r="K57">
            <v>14</v>
          </cell>
          <cell r="L57">
            <v>16</v>
          </cell>
        </row>
        <row r="58">
          <cell r="A58" t="str">
            <v>Métodos Quantitativos I - Turma 02</v>
          </cell>
          <cell r="E58">
            <v>4</v>
          </cell>
          <cell r="F58">
            <v>60</v>
          </cell>
          <cell r="I58">
            <v>38</v>
          </cell>
          <cell r="J58">
            <v>11</v>
          </cell>
          <cell r="K58">
            <v>19</v>
          </cell>
          <cell r="L58">
            <v>8</v>
          </cell>
        </row>
        <row r="59">
          <cell r="A59" t="str">
            <v>Métodos Quantitativos II - Turma 01</v>
          </cell>
          <cell r="E59">
            <v>4</v>
          </cell>
          <cell r="F59">
            <v>60</v>
          </cell>
          <cell r="I59">
            <v>60</v>
          </cell>
          <cell r="J59">
            <v>23</v>
          </cell>
          <cell r="K59">
            <v>13</v>
          </cell>
          <cell r="L59">
            <v>24</v>
          </cell>
        </row>
        <row r="62">
          <cell r="E62">
            <v>12</v>
          </cell>
          <cell r="F62">
            <v>180</v>
          </cell>
          <cell r="G62">
            <v>540</v>
          </cell>
          <cell r="I62">
            <v>155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289">
          <cell r="A289" t="str">
            <v>Sub-Coordenadora do Laboratorio de Ensino e Pesquisa de Matematica - LAPEM</v>
          </cell>
          <cell r="H289" t="str">
            <v>Portaria DME/ 04/05</v>
          </cell>
          <cell r="J289">
            <v>38562</v>
          </cell>
        </row>
        <row r="307">
          <cell r="L307">
            <v>40</v>
          </cell>
        </row>
        <row r="311">
          <cell r="A311" t="str">
            <v>Graduação em Engenharia Química</v>
          </cell>
          <cell r="H311" t="str">
            <v>Port/DCCT/No017/05</v>
          </cell>
          <cell r="J311">
            <v>38414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Graduação em Desenho Industrial</v>
          </cell>
          <cell r="H315" t="str">
            <v>Port/DCCT/No018/05</v>
          </cell>
          <cell r="J315">
            <v>38414</v>
          </cell>
        </row>
        <row r="316">
          <cell r="B316" t="str">
            <v>Participação em Colegiado de Curso como membro suplente</v>
          </cell>
        </row>
        <row r="329">
          <cell r="L329">
            <v>14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180</v>
          </cell>
          <cell r="E345">
            <v>0</v>
          </cell>
          <cell r="F345">
            <v>540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40</v>
          </cell>
          <cell r="C348">
            <v>14</v>
          </cell>
          <cell r="D348">
            <v>0</v>
          </cell>
          <cell r="E348">
            <v>774</v>
          </cell>
        </row>
      </sheetData>
      <sheetData sheetId="13">
        <row r="5">
          <cell r="L5">
            <v>1000</v>
          </cell>
        </row>
        <row r="6">
          <cell r="L6">
            <v>800</v>
          </cell>
        </row>
        <row r="8">
          <cell r="L8">
            <v>846</v>
          </cell>
        </row>
        <row r="13">
          <cell r="C13" t="str">
            <v>Francisco Antônio Morais de Souza</v>
          </cell>
          <cell r="J13" t="str">
            <v>0335559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IV</v>
          </cell>
          <cell r="D15" t="str">
            <v>25/02/83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TE (Estat. Multivariada Aplicada a Petróleo)</v>
          </cell>
          <cell r="E57">
            <v>4</v>
          </cell>
          <cell r="F57">
            <v>60</v>
          </cell>
          <cell r="I57">
            <v>3</v>
          </cell>
          <cell r="J57">
            <v>3</v>
          </cell>
          <cell r="K57">
            <v>0</v>
          </cell>
          <cell r="L57">
            <v>0</v>
          </cell>
        </row>
        <row r="62">
          <cell r="E62">
            <v>4</v>
          </cell>
          <cell r="F62">
            <v>60</v>
          </cell>
          <cell r="G62">
            <v>120</v>
          </cell>
          <cell r="I62">
            <v>3</v>
          </cell>
          <cell r="O62">
            <v>1</v>
          </cell>
        </row>
        <row r="69">
          <cell r="A69" t="str">
            <v>Estatística Matemática</v>
          </cell>
          <cell r="E69">
            <v>4</v>
          </cell>
          <cell r="F69">
            <v>60</v>
          </cell>
          <cell r="I69">
            <v>4</v>
          </cell>
          <cell r="J69">
            <v>3</v>
          </cell>
          <cell r="K69">
            <v>0</v>
          </cell>
          <cell r="L69">
            <v>1</v>
          </cell>
        </row>
        <row r="74">
          <cell r="E74">
            <v>4</v>
          </cell>
          <cell r="F74">
            <v>60</v>
          </cell>
          <cell r="G74">
            <v>120</v>
          </cell>
          <cell r="I74">
            <v>4</v>
          </cell>
          <cell r="O74">
            <v>1</v>
          </cell>
        </row>
        <row r="78">
          <cell r="A78" t="str">
            <v>Damião Ferreira de Paulo</v>
          </cell>
        </row>
        <row r="80">
          <cell r="A80" t="str">
            <v>Um estudo sobre ajuste de histórico por regressão L1</v>
          </cell>
          <cell r="J80" t="str">
            <v>ANP</v>
          </cell>
        </row>
        <row r="82">
          <cell r="A82" t="str">
            <v>Programa de Recursos Humanos da ANP-PRH25</v>
          </cell>
          <cell r="G82">
            <v>37631</v>
          </cell>
        </row>
        <row r="85">
          <cell r="A85" t="str">
            <v>José Alexandre Ramos Vieira</v>
          </cell>
        </row>
        <row r="87">
          <cell r="A87" t="str">
            <v>Modelagem de Derramamento de Óleo no Mar: Uma Abordagem Estatística</v>
          </cell>
          <cell r="J87" t="str">
            <v>ANP</v>
          </cell>
        </row>
        <row r="89">
          <cell r="A89" t="str">
            <v>Programa de Recursos Humanos da ANP-PRH25</v>
          </cell>
          <cell r="G89">
            <v>38534</v>
          </cell>
        </row>
        <row r="92">
          <cell r="A92" t="str">
            <v>Klébio Dantas dos Santos</v>
          </cell>
        </row>
        <row r="94">
          <cell r="A94" t="str">
            <v>Poluição Atmosférica Causada por Derramamento de Óleo no Mar</v>
          </cell>
          <cell r="J94" t="str">
            <v>ANP</v>
          </cell>
        </row>
        <row r="96">
          <cell r="A96" t="str">
            <v>Programa de Recursos Humanos da ANP-PRH25</v>
          </cell>
          <cell r="G96">
            <v>38534</v>
          </cell>
        </row>
        <row r="104">
          <cell r="L104">
            <v>60</v>
          </cell>
        </row>
        <row r="110">
          <cell r="A110" t="str">
            <v>Ana Cristina Brandão da Rocha</v>
          </cell>
        </row>
        <row r="112">
          <cell r="A112" t="str">
            <v>A Geoestatística aplicada à avaliação e caracterização de reservatórios petrolíferos</v>
          </cell>
          <cell r="J112" t="str">
            <v>ANP</v>
          </cell>
        </row>
        <row r="114">
          <cell r="G114">
            <v>37625</v>
          </cell>
          <cell r="H114">
            <v>38639</v>
          </cell>
        </row>
        <row r="117">
          <cell r="A117" t="str">
            <v>Dorival Lobato Júnior</v>
          </cell>
        </row>
        <row r="119">
          <cell r="A119" t="str">
            <v>Influência Local em Modelos de Regressão</v>
          </cell>
        </row>
        <row r="121">
          <cell r="G121">
            <v>37625</v>
          </cell>
          <cell r="H121">
            <v>38590</v>
          </cell>
        </row>
        <row r="124">
          <cell r="A124" t="str">
            <v>Grayci-Mary Gonçalves Leal</v>
          </cell>
        </row>
        <row r="126">
          <cell r="A126" t="str">
            <v>Análise de Resíduos em Modelos de Regressão von Mises </v>
          </cell>
          <cell r="J126" t="str">
            <v>CAPES</v>
          </cell>
        </row>
        <row r="128">
          <cell r="G128">
            <v>38047</v>
          </cell>
          <cell r="H128">
            <v>38835</v>
          </cell>
        </row>
        <row r="131">
          <cell r="A131" t="str">
            <v>Areli Mesquita da Silva</v>
          </cell>
        </row>
        <row r="133">
          <cell r="A133" t="str">
            <v>Estudo de Modelos ARIMA com Variáveis Angulares para Utilização na Perfuração de Poços Direcionais</v>
          </cell>
          <cell r="J133" t="str">
            <v>ANP</v>
          </cell>
        </row>
        <row r="135">
          <cell r="G135">
            <v>38412</v>
          </cell>
        </row>
        <row r="136">
          <cell r="L136">
            <v>220</v>
          </cell>
        </row>
        <row r="140">
          <cell r="A140" t="str">
            <v>Diagnóstico em Modelos de Regressão</v>
          </cell>
        </row>
        <row r="142">
          <cell r="H142" t="str">
            <v>Coordenador</v>
          </cell>
          <cell r="J142">
            <v>36163</v>
          </cell>
        </row>
        <row r="145">
          <cell r="A145" t="str">
            <v>Programa Interdepartamental de Tecnologia em Petróleo e Gás - PRH(25)</v>
          </cell>
          <cell r="I145" t="str">
            <v>ANP</v>
          </cell>
        </row>
        <row r="147">
          <cell r="H147" t="str">
            <v>Participante</v>
          </cell>
          <cell r="J147">
            <v>36528</v>
          </cell>
        </row>
        <row r="158">
          <cell r="L158">
            <v>100</v>
          </cell>
        </row>
        <row r="164">
          <cell r="A164" t="str">
            <v>Olimpíada Campinense de Matemática</v>
          </cell>
          <cell r="I164" t="str">
            <v>Eventual</v>
          </cell>
        </row>
        <row r="166">
          <cell r="A166" t="str">
            <v>Apoio à Comunidade</v>
          </cell>
          <cell r="D166" t="str">
            <v>CNPq</v>
          </cell>
          <cell r="F166" t="str">
            <v>Ativ. Ext. 0040001</v>
          </cell>
          <cell r="H166" t="str">
            <v>Colaborador </v>
          </cell>
          <cell r="J166">
            <v>38453</v>
          </cell>
          <cell r="K166">
            <v>38696</v>
          </cell>
        </row>
        <row r="168">
          <cell r="E168" t="str">
            <v>Alunos e professores das redes pública e privada de ensinos fundamental e médio de CG e região</v>
          </cell>
          <cell r="I168" t="str">
            <v>DME/CCT/UFCG</v>
          </cell>
        </row>
        <row r="183">
          <cell r="L183">
            <v>4</v>
          </cell>
        </row>
        <row r="234">
          <cell r="A234" t="str">
            <v>Influência Local em Modelos de Regressão</v>
          </cell>
          <cell r="J234">
            <v>37625</v>
          </cell>
          <cell r="K234">
            <v>38590</v>
          </cell>
        </row>
        <row r="235">
          <cell r="B235" t="str">
            <v>Dissertação defendida e aprovada sob a orientação de docente</v>
          </cell>
        </row>
        <row r="237">
          <cell r="A237" t="str">
            <v>A Geoestatística Aplicada à Avaliação e Caracterização de Reservatórios Petrolíferos</v>
          </cell>
          <cell r="J237">
            <v>37625</v>
          </cell>
          <cell r="K237">
            <v>38639</v>
          </cell>
        </row>
        <row r="238">
          <cell r="B238" t="str">
            <v>Dissertação defendida e aprovada sob a orientação de docente</v>
          </cell>
        </row>
        <row r="254">
          <cell r="L254">
            <v>80</v>
          </cell>
        </row>
        <row r="258">
          <cell r="A258" t="str">
            <v>Seleção Mestrado - 2005 (Segundo Semestre)</v>
          </cell>
          <cell r="K258">
            <v>38558</v>
          </cell>
        </row>
        <row r="259">
          <cell r="B259" t="str">
            <v>Banca de seleção de alunos para o mestrado</v>
          </cell>
        </row>
        <row r="278">
          <cell r="L278">
            <v>6</v>
          </cell>
        </row>
        <row r="285">
          <cell r="L285">
            <v>0</v>
          </cell>
        </row>
        <row r="289">
          <cell r="A289" t="str">
            <v>Coordenador do LANEST</v>
          </cell>
          <cell r="H289" t="str">
            <v>Portaria xxxxx</v>
          </cell>
          <cell r="J289" t="str">
            <v>xxxx</v>
          </cell>
        </row>
        <row r="293">
          <cell r="A293" t="str">
            <v>Coordenador da Área de Estatística</v>
          </cell>
          <cell r="H293" t="str">
            <v>xxxxxxxxx</v>
          </cell>
          <cell r="J293" t="str">
            <v>xxxxxx</v>
          </cell>
        </row>
        <row r="307">
          <cell r="L307">
            <v>4</v>
          </cell>
        </row>
        <row r="311">
          <cell r="A311" t="str">
            <v>Graduação em Engenharia de Materiais</v>
          </cell>
          <cell r="H311" t="str">
            <v>Port/DCCT/No120/03</v>
          </cell>
          <cell r="J311">
            <v>37883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Graduação em Ciências da Computação</v>
          </cell>
          <cell r="H315" t="str">
            <v>Port/DCCT/No112/03</v>
          </cell>
          <cell r="J315">
            <v>37883</v>
          </cell>
        </row>
        <row r="316">
          <cell r="B316" t="str">
            <v>Participação em Colegiado de Curso como membro suplente</v>
          </cell>
        </row>
        <row r="319">
          <cell r="A319" t="str">
            <v>Pós-Graduação em Matemática</v>
          </cell>
          <cell r="H319" t="str">
            <v>Port./DCCT/No227/02</v>
          </cell>
          <cell r="J319">
            <v>37609</v>
          </cell>
        </row>
        <row r="320">
          <cell r="B320" t="str">
            <v>Participação em Colegiado de Curso como membro suplente</v>
          </cell>
        </row>
        <row r="329">
          <cell r="L329">
            <v>12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60</v>
          </cell>
          <cell r="E345">
            <v>60</v>
          </cell>
          <cell r="F345">
            <v>240</v>
          </cell>
          <cell r="G345">
            <v>60</v>
          </cell>
          <cell r="H345">
            <v>220</v>
          </cell>
          <cell r="I345">
            <v>100</v>
          </cell>
          <cell r="J345">
            <v>4</v>
          </cell>
          <cell r="K345">
            <v>80</v>
          </cell>
          <cell r="L345">
            <v>6</v>
          </cell>
        </row>
        <row r="348">
          <cell r="A348">
            <v>0</v>
          </cell>
          <cell r="B348">
            <v>4</v>
          </cell>
          <cell r="C348">
            <v>12</v>
          </cell>
          <cell r="D348">
            <v>0</v>
          </cell>
          <cell r="E348">
            <v>846</v>
          </cell>
        </row>
      </sheetData>
      <sheetData sheetId="14">
        <row r="5">
          <cell r="L5">
            <v>0</v>
          </cell>
        </row>
        <row r="6">
          <cell r="L6">
            <v>0</v>
          </cell>
        </row>
        <row r="13">
          <cell r="C13" t="str">
            <v>Gilberto da Silva Matos</v>
          </cell>
          <cell r="J13" t="str">
            <v>1350510-4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 t="str">
            <v>25/04/02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  <cell r="L15" t="str">
            <v>                </v>
          </cell>
        </row>
        <row r="19">
          <cell r="A19" t="str">
            <v>Universidade de São Paulo - USP/SP.</v>
          </cell>
          <cell r="I19">
            <v>38047</v>
          </cell>
          <cell r="J19">
            <v>39141</v>
          </cell>
          <cell r="K19" t="str">
            <v>Port.R/SRH/167/04</v>
          </cell>
        </row>
        <row r="21">
          <cell r="A21" t="str">
            <v>Doutorado em Estatística</v>
          </cell>
          <cell r="L21">
            <v>1000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1000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1000</v>
          </cell>
        </row>
      </sheetData>
      <sheetData sheetId="15">
        <row r="5">
          <cell r="L5">
            <v>1000</v>
          </cell>
        </row>
        <row r="6">
          <cell r="L6">
            <v>800</v>
          </cell>
        </row>
        <row r="8">
          <cell r="L8">
            <v>980</v>
          </cell>
        </row>
        <row r="13">
          <cell r="C13" t="str">
            <v>Henrique Fernandes de Lima</v>
          </cell>
          <cell r="J13" t="str">
            <v>1459040-7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38175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  <cell r="L15" t="str">
            <v>                </v>
          </cell>
        </row>
        <row r="32">
          <cell r="L32">
            <v>0</v>
          </cell>
        </row>
        <row r="38">
          <cell r="L38">
            <v>120</v>
          </cell>
        </row>
        <row r="51">
          <cell r="L51">
            <v>120</v>
          </cell>
        </row>
        <row r="57">
          <cell r="A57" t="str">
            <v>Cálculo Diferencial e Integral I - Turma 04</v>
          </cell>
          <cell r="E57">
            <v>6</v>
          </cell>
          <cell r="F57">
            <v>90</v>
          </cell>
          <cell r="I57">
            <v>60</v>
          </cell>
          <cell r="J57">
            <v>4</v>
          </cell>
          <cell r="K57">
            <v>45</v>
          </cell>
          <cell r="L57">
            <v>11</v>
          </cell>
        </row>
        <row r="58">
          <cell r="A58" t="str">
            <v>Cálculo Diferencial e Integral II - Turma 06</v>
          </cell>
          <cell r="E58">
            <v>4</v>
          </cell>
          <cell r="F58">
            <v>60</v>
          </cell>
          <cell r="I58">
            <v>11</v>
          </cell>
          <cell r="J58">
            <v>6</v>
          </cell>
          <cell r="K58">
            <v>3</v>
          </cell>
          <cell r="L58">
            <v>2</v>
          </cell>
        </row>
        <row r="62">
          <cell r="E62">
            <v>10</v>
          </cell>
          <cell r="F62">
            <v>150</v>
          </cell>
          <cell r="G62">
            <v>150</v>
          </cell>
          <cell r="I62">
            <v>71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78">
          <cell r="A78" t="str">
            <v>Josenildo Ferreira Galdino</v>
          </cell>
        </row>
        <row r="80">
          <cell r="A80" t="str">
            <v>Orientação de trabalho de monitoria</v>
          </cell>
        </row>
        <row r="82">
          <cell r="A82" t="str">
            <v>Monitoria</v>
          </cell>
          <cell r="G82">
            <v>38537</v>
          </cell>
          <cell r="H82">
            <v>38660</v>
          </cell>
        </row>
        <row r="85">
          <cell r="A85" t="str">
            <v>Celiane Pereira de Santana</v>
          </cell>
        </row>
        <row r="87">
          <cell r="A87" t="str">
            <v>Orientação de trabalho de monitoria</v>
          </cell>
        </row>
        <row r="89">
          <cell r="A89" t="str">
            <v>Monitoria</v>
          </cell>
          <cell r="G89">
            <v>38537</v>
          </cell>
          <cell r="H89">
            <v>38660</v>
          </cell>
        </row>
        <row r="104">
          <cell r="L104">
            <v>80</v>
          </cell>
        </row>
        <row r="136">
          <cell r="L136">
            <v>0</v>
          </cell>
        </row>
        <row r="140">
          <cell r="A140" t="str">
            <v>Fórmulas tipo-Minkowisk no espaço de deSitter e Aplicações</v>
          </cell>
        </row>
        <row r="142">
          <cell r="H142" t="str">
            <v>Coordenador</v>
          </cell>
          <cell r="J142">
            <v>38537</v>
          </cell>
          <cell r="K142">
            <v>38660</v>
          </cell>
        </row>
        <row r="158">
          <cell r="L158">
            <v>120</v>
          </cell>
        </row>
        <row r="164">
          <cell r="A164" t="str">
            <v>Olimpíada Campinense de Matemática</v>
          </cell>
          <cell r="I164" t="str">
            <v>Permanente</v>
          </cell>
        </row>
        <row r="166">
          <cell r="A166" t="str">
            <v>Apoio à Comunidade</v>
          </cell>
          <cell r="D166" t="str">
            <v>CNPq</v>
          </cell>
          <cell r="F166" t="str">
            <v>Ativ.Ext. 0040001</v>
          </cell>
          <cell r="H166" t="str">
            <v>Colaborador </v>
          </cell>
          <cell r="J166">
            <v>38453</v>
          </cell>
          <cell r="K166">
            <v>38696</v>
          </cell>
        </row>
        <row r="168">
          <cell r="E168" t="str">
            <v>Alunos e professores das redes pública e privada de ensinos fundamental e médio de CG e região</v>
          </cell>
          <cell r="I168" t="str">
            <v>DME/CCT/UFCG</v>
          </cell>
        </row>
        <row r="183">
          <cell r="L183">
            <v>120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11">
          <cell r="A311" t="str">
            <v>Graduação em Engenharia de Minas</v>
          </cell>
          <cell r="H311" t="str">
            <v>Port. DCCT/016/05</v>
          </cell>
          <cell r="J311">
            <v>38537</v>
          </cell>
          <cell r="K311">
            <v>38660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Graduação em Engenharia Agrícola</v>
          </cell>
          <cell r="H315" t="str">
            <v>Port. DCCT/011/05</v>
          </cell>
          <cell r="J315">
            <v>38537</v>
          </cell>
          <cell r="K315">
            <v>38660</v>
          </cell>
        </row>
        <row r="316">
          <cell r="B316" t="str">
            <v>Participação em Colegiado de Curso como membro suplente</v>
          </cell>
        </row>
        <row r="329">
          <cell r="L329">
            <v>0</v>
          </cell>
        </row>
        <row r="333">
          <cell r="A333" t="str">
            <v>Membro da Comprov - Elaborador </v>
          </cell>
          <cell r="J333">
            <v>38537</v>
          </cell>
          <cell r="K333">
            <v>38660</v>
          </cell>
        </row>
        <row r="334">
          <cell r="A334" t="str">
            <v>Estudo Preparatório para Exame de Qualificação - Doutorado/UFC</v>
          </cell>
          <cell r="J334">
            <v>38537</v>
          </cell>
          <cell r="K334">
            <v>38660</v>
          </cell>
        </row>
        <row r="340">
          <cell r="L340">
            <v>240</v>
          </cell>
        </row>
        <row r="345">
          <cell r="A345">
            <v>0</v>
          </cell>
          <cell r="B345">
            <v>0</v>
          </cell>
          <cell r="C345">
            <v>120</v>
          </cell>
          <cell r="D345">
            <v>150</v>
          </cell>
          <cell r="E345">
            <v>0</v>
          </cell>
          <cell r="F345">
            <v>150</v>
          </cell>
          <cell r="G345">
            <v>80</v>
          </cell>
          <cell r="H345">
            <v>0</v>
          </cell>
          <cell r="I345">
            <v>120</v>
          </cell>
          <cell r="J345">
            <v>120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240</v>
          </cell>
          <cell r="E348">
            <v>980</v>
          </cell>
        </row>
      </sheetData>
      <sheetData sheetId="16">
        <row r="5">
          <cell r="L5">
            <v>1000</v>
          </cell>
        </row>
        <row r="6">
          <cell r="L6">
            <v>800</v>
          </cell>
        </row>
        <row r="8">
          <cell r="L8">
            <v>810</v>
          </cell>
        </row>
        <row r="13">
          <cell r="C13" t="str">
            <v>Izabel Maria Barbosa de Albuquerque</v>
          </cell>
          <cell r="J13" t="str">
            <v>03340480</v>
          </cell>
          <cell r="L13" t="str">
            <v>Afastado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29290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Tópicos de Matemática Elementar - Turma 01</v>
          </cell>
          <cell r="E57">
            <v>6</v>
          </cell>
          <cell r="F57">
            <v>90</v>
          </cell>
          <cell r="I57">
            <v>15</v>
          </cell>
          <cell r="J57">
            <v>5</v>
          </cell>
          <cell r="K57">
            <v>8</v>
          </cell>
          <cell r="L57">
            <v>2</v>
          </cell>
        </row>
        <row r="58">
          <cell r="A58" t="str">
            <v>Prática para o Ensino da Matemática II - Turma 01</v>
          </cell>
          <cell r="E58">
            <v>6</v>
          </cell>
          <cell r="F58">
            <v>90</v>
          </cell>
          <cell r="I58">
            <v>9</v>
          </cell>
          <cell r="J58">
            <v>9</v>
          </cell>
          <cell r="K58">
            <v>0</v>
          </cell>
          <cell r="L58">
            <v>0</v>
          </cell>
        </row>
        <row r="59">
          <cell r="A59" t="str">
            <v>Análise I - Turma 02</v>
          </cell>
          <cell r="E59">
            <v>4</v>
          </cell>
          <cell r="F59">
            <v>60</v>
          </cell>
          <cell r="I59">
            <v>2</v>
          </cell>
          <cell r="J59">
            <v>0</v>
          </cell>
          <cell r="K59">
            <v>0</v>
          </cell>
          <cell r="L59">
            <v>0</v>
          </cell>
        </row>
        <row r="62">
          <cell r="E62">
            <v>16</v>
          </cell>
          <cell r="F62">
            <v>240</v>
          </cell>
          <cell r="G62">
            <v>410</v>
          </cell>
          <cell r="I62">
            <v>26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289">
          <cell r="A289" t="str">
            <v>Coordenadora do Laboratório de Pesquisa em Ensino de Matemática -LAPEM</v>
          </cell>
          <cell r="H289" t="str">
            <v>Portaria DME/ 04/05</v>
          </cell>
          <cell r="J289">
            <v>38562</v>
          </cell>
        </row>
        <row r="307">
          <cell r="L307">
            <v>200</v>
          </cell>
        </row>
        <row r="311">
          <cell r="A311" t="str">
            <v>Graduação em Economia</v>
          </cell>
          <cell r="H311" t="str">
            <v>Portaria/DCCT/No.028/04</v>
          </cell>
          <cell r="J311">
            <v>38064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Graduação em Administração</v>
          </cell>
          <cell r="H315" t="str">
            <v>Portaria/DCCT/No.027/04</v>
          </cell>
          <cell r="J315">
            <v>38064</v>
          </cell>
        </row>
        <row r="316">
          <cell r="B316" t="str">
            <v>Participação em Colegiado de Curso como membro suplente</v>
          </cell>
        </row>
        <row r="329">
          <cell r="L329">
            <v>10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240</v>
          </cell>
          <cell r="E345">
            <v>0</v>
          </cell>
          <cell r="F345">
            <v>410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200</v>
          </cell>
          <cell r="C348">
            <v>10</v>
          </cell>
          <cell r="D348">
            <v>0</v>
          </cell>
          <cell r="E348">
            <v>860</v>
          </cell>
        </row>
      </sheetData>
      <sheetData sheetId="17">
        <row r="5">
          <cell r="L5">
            <v>1000</v>
          </cell>
        </row>
        <row r="6">
          <cell r="L6">
            <v>800</v>
          </cell>
        </row>
        <row r="8">
          <cell r="L8">
            <v>910</v>
          </cell>
        </row>
        <row r="13">
          <cell r="C13" t="str">
            <v>Jaime Alves Barbosa Sobrinho</v>
          </cell>
          <cell r="J13" t="str">
            <v>0337185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IV</v>
          </cell>
          <cell r="D15">
            <v>32782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Matem. Aplic. à Administração II - Turma 01</v>
          </cell>
          <cell r="E57">
            <v>4</v>
          </cell>
          <cell r="F57">
            <v>60</v>
          </cell>
          <cell r="I57">
            <v>32</v>
          </cell>
          <cell r="J57">
            <v>24</v>
          </cell>
          <cell r="K57">
            <v>6</v>
          </cell>
          <cell r="L57">
            <v>2</v>
          </cell>
        </row>
        <row r="62">
          <cell r="E62">
            <v>4</v>
          </cell>
          <cell r="F62">
            <v>60</v>
          </cell>
          <cell r="G62">
            <v>120</v>
          </cell>
          <cell r="I62">
            <v>32</v>
          </cell>
          <cell r="O62">
            <v>1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104">
          <cell r="L104">
            <v>0</v>
          </cell>
        </row>
        <row r="110">
          <cell r="A110" t="str">
            <v>Joselma Soares dos Santos</v>
          </cell>
        </row>
        <row r="114">
          <cell r="G114">
            <v>38412</v>
          </cell>
        </row>
        <row r="136">
          <cell r="L136">
            <v>60</v>
          </cell>
        </row>
        <row r="140">
          <cell r="A140" t="str">
            <v>Ideais de polinômios entre espaços de Banach</v>
          </cell>
        </row>
        <row r="142">
          <cell r="H142" t="str">
            <v>Participante</v>
          </cell>
          <cell r="J142" t="str">
            <v>03/2003</v>
          </cell>
          <cell r="K142">
            <v>38687</v>
          </cell>
        </row>
        <row r="145">
          <cell r="A145" t="str">
            <v>Rede Cooperativa de Pesquisa em Asfalto</v>
          </cell>
          <cell r="I145" t="str">
            <v>FINEP</v>
          </cell>
        </row>
        <row r="147">
          <cell r="H147" t="str">
            <v>Participante</v>
          </cell>
          <cell r="J147" t="str">
            <v>09/2001</v>
          </cell>
        </row>
        <row r="158">
          <cell r="L158">
            <v>140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2">
          <cell r="A282" t="str">
            <v>Chefia do Departamento de Matemática e Estatística</v>
          </cell>
          <cell r="H282" t="str">
            <v>Port. R/SRH/262/2005</v>
          </cell>
          <cell r="J282">
            <v>38412</v>
          </cell>
        </row>
        <row r="285">
          <cell r="L285">
            <v>500</v>
          </cell>
        </row>
        <row r="307">
          <cell r="L307">
            <v>0</v>
          </cell>
        </row>
        <row r="311">
          <cell r="A311" t="str">
            <v>Pós-Graduação em Matemática</v>
          </cell>
          <cell r="H311" t="str">
            <v>Port/DCCT/No229/02</v>
          </cell>
          <cell r="J311">
            <v>37609</v>
          </cell>
        </row>
        <row r="312">
          <cell r="B312" t="str">
            <v>Participação em Colegiado de Curso como membro titular, exceto membro nato</v>
          </cell>
        </row>
        <row r="329">
          <cell r="L329">
            <v>30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60</v>
          </cell>
          <cell r="E345">
            <v>0</v>
          </cell>
          <cell r="F345">
            <v>120</v>
          </cell>
          <cell r="G345">
            <v>0</v>
          </cell>
          <cell r="H345">
            <v>60</v>
          </cell>
          <cell r="I345">
            <v>140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500</v>
          </cell>
          <cell r="B348">
            <v>0</v>
          </cell>
          <cell r="C348">
            <v>30</v>
          </cell>
          <cell r="D348">
            <v>0</v>
          </cell>
          <cell r="E348">
            <v>910</v>
          </cell>
        </row>
      </sheetData>
      <sheetData sheetId="18">
        <row r="5">
          <cell r="L5">
            <v>1000</v>
          </cell>
        </row>
        <row r="6">
          <cell r="L6">
            <v>800</v>
          </cell>
        </row>
        <row r="8">
          <cell r="L8">
            <v>845</v>
          </cell>
        </row>
        <row r="13">
          <cell r="C13" t="str">
            <v>José de Arimatéia Fernandes</v>
          </cell>
          <cell r="J13" t="str">
            <v>1030217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34100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Análise I - Turma 01</v>
          </cell>
          <cell r="E57">
            <v>4</v>
          </cell>
          <cell r="F57">
            <v>60</v>
          </cell>
          <cell r="I57">
            <v>25</v>
          </cell>
          <cell r="J57">
            <v>14</v>
          </cell>
          <cell r="K57">
            <v>8</v>
          </cell>
          <cell r="L57">
            <v>3</v>
          </cell>
        </row>
        <row r="58">
          <cell r="A58" t="str">
            <v>Análise II - Turma 01</v>
          </cell>
          <cell r="E58">
            <v>4</v>
          </cell>
          <cell r="F58">
            <v>60</v>
          </cell>
          <cell r="I58">
            <v>5</v>
          </cell>
          <cell r="J58">
            <v>5</v>
          </cell>
          <cell r="K58">
            <v>0</v>
          </cell>
          <cell r="L58">
            <v>0</v>
          </cell>
        </row>
        <row r="62">
          <cell r="E62">
            <v>8</v>
          </cell>
          <cell r="F62">
            <v>120</v>
          </cell>
          <cell r="G62">
            <v>120</v>
          </cell>
          <cell r="I62">
            <v>30</v>
          </cell>
          <cell r="O62">
            <v>2</v>
          </cell>
        </row>
        <row r="69">
          <cell r="A69" t="str">
            <v>Equações Diferenciais Parciais</v>
          </cell>
          <cell r="E69">
            <v>4</v>
          </cell>
          <cell r="F69">
            <v>60</v>
          </cell>
          <cell r="I69">
            <v>4</v>
          </cell>
          <cell r="J69">
            <v>4</v>
          </cell>
          <cell r="K69">
            <v>0</v>
          </cell>
          <cell r="L69">
            <v>0</v>
          </cell>
        </row>
        <row r="74">
          <cell r="E74">
            <v>4</v>
          </cell>
          <cell r="F74">
            <v>60</v>
          </cell>
          <cell r="G74">
            <v>60</v>
          </cell>
          <cell r="I74">
            <v>4</v>
          </cell>
          <cell r="O74">
            <v>1</v>
          </cell>
        </row>
        <row r="85">
          <cell r="A85" t="str">
            <v>Luciano Martins Barros</v>
          </cell>
        </row>
        <row r="87">
          <cell r="A87" t="str">
            <v>Propagação de Ondas de Águas Rasas em Meio Heterogêneo água e óleo</v>
          </cell>
          <cell r="J87" t="str">
            <v>ANP</v>
          </cell>
        </row>
        <row r="89">
          <cell r="A89" t="str">
            <v>Programa de Recursos Humanos da ANP-PRH25</v>
          </cell>
          <cell r="G89">
            <v>38453</v>
          </cell>
          <cell r="H89">
            <v>39183</v>
          </cell>
        </row>
        <row r="92">
          <cell r="A92" t="str">
            <v>Carlos André Carneiro de Oliveira</v>
          </cell>
        </row>
        <row r="94">
          <cell r="A94" t="str">
            <v>Projeto de Extensão: Olimpíada Campinense de Matemática</v>
          </cell>
        </row>
        <row r="96">
          <cell r="A96" t="str">
            <v>Extensão-PROBEX</v>
          </cell>
          <cell r="G96">
            <v>38453</v>
          </cell>
          <cell r="H96">
            <v>38696</v>
          </cell>
        </row>
        <row r="104">
          <cell r="L104">
            <v>120</v>
          </cell>
        </row>
        <row r="110">
          <cell r="A110" t="str">
            <v>Hallyson Gustavo de Lima</v>
          </cell>
        </row>
        <row r="112">
          <cell r="A112" t="str">
            <v>Propagação de Ondas de Águas Rasas em Meio Heterogêneo</v>
          </cell>
        </row>
        <row r="114">
          <cell r="G114">
            <v>38534</v>
          </cell>
          <cell r="H114">
            <v>39141</v>
          </cell>
        </row>
        <row r="136">
          <cell r="L136">
            <v>60</v>
          </cell>
        </row>
        <row r="140">
          <cell r="A140" t="str">
            <v>Grades Reduzidas na Resolução Espectral das Equações de Águas Rasas</v>
          </cell>
        </row>
        <row r="142">
          <cell r="H142" t="str">
            <v>Participante</v>
          </cell>
          <cell r="J142">
            <v>38384</v>
          </cell>
        </row>
        <row r="158">
          <cell r="L158">
            <v>30</v>
          </cell>
        </row>
        <row r="164">
          <cell r="A164" t="str">
            <v>Olimpíada Campinense de Matemática</v>
          </cell>
          <cell r="I164" t="str">
            <v>Permanente</v>
          </cell>
        </row>
        <row r="166">
          <cell r="A166" t="str">
            <v>Apoio à Comunidade</v>
          </cell>
          <cell r="D166" t="str">
            <v>CNPq</v>
          </cell>
          <cell r="F166" t="str">
            <v>Ativ. Ext. 0040001</v>
          </cell>
          <cell r="H166" t="str">
            <v>Coordenador</v>
          </cell>
          <cell r="J166">
            <v>38453</v>
          </cell>
          <cell r="K166">
            <v>38696</v>
          </cell>
        </row>
        <row r="168">
          <cell r="E168" t="str">
            <v>Alunos e professores das redes pública e privada de ensinos fundamental e médio de CG e região</v>
          </cell>
          <cell r="I168" t="str">
            <v>DME/CCT/UFCG</v>
          </cell>
        </row>
        <row r="171">
          <cell r="A171" t="str">
            <v>Olimpíada Brasileira de Matemática das Escolas Públicas</v>
          </cell>
          <cell r="I171" t="str">
            <v>Permanente</v>
          </cell>
        </row>
        <row r="173">
          <cell r="A173" t="str">
            <v>Apoio à Comunidade</v>
          </cell>
          <cell r="D173" t="str">
            <v>CNPq</v>
          </cell>
          <cell r="H173" t="str">
            <v>Coordenador</v>
          </cell>
          <cell r="J173">
            <v>38534</v>
          </cell>
        </row>
        <row r="175">
          <cell r="E175" t="str">
            <v>Alunos e professores das redes pública e privada de ensinos fundamental e médio de CG e região</v>
          </cell>
          <cell r="I175" t="str">
            <v>DME/CCT/UFCG</v>
          </cell>
        </row>
        <row r="183">
          <cell r="L183">
            <v>120</v>
          </cell>
        </row>
        <row r="187">
          <cell r="A187" t="str">
            <v>M. M. Carmona, J. A. Fernandes, Error Analysis in  the Evaluation of Spherical Harmonics by the Use of reduced Grids, Atas do IX workshop on Partial Differential Equations, pg. 17,  18/07/2005 à 22/07/2005, Rio de Janeiro - RJ.</v>
          </cell>
        </row>
        <row r="188">
          <cell r="B188" t="str">
            <v>Resumo publicado em anais de eventos internacionais</v>
          </cell>
        </row>
        <row r="218">
          <cell r="A218" t="str">
            <v>J. A. Fernandes, " A Matemática na Meteorologia ", Mini-curso ministrado na Semana de Matemática da UFRN, de 8 a 11 de novembro de 2005.</v>
          </cell>
        </row>
        <row r="219">
          <cell r="B219" t="str">
            <v>Participação em eventos técnico-científicos ou artístico-culturais como debatedor convidado</v>
          </cell>
        </row>
        <row r="234">
          <cell r="A234" t="str">
            <v>Comissão de Bolsas da Pós-Graduação em Meteorologia</v>
          </cell>
          <cell r="J234">
            <v>38131</v>
          </cell>
        </row>
        <row r="235">
          <cell r="B235" t="str">
            <v>Participação em comissões acadêmicas, assessorias e consultorias que tratem de assuntos de abrangência do centro por designação do chefe</v>
          </cell>
        </row>
        <row r="237">
          <cell r="A237" t="str">
            <v>Comissão de Bolsas da Pós-Graduação em Matemática</v>
          </cell>
        </row>
        <row r="238">
          <cell r="B238" t="str">
            <v>Participação em comissões acadêmicas, assessorias e consultorias que tratem de assuntos de abrangência do centro por designação do chefe</v>
          </cell>
        </row>
        <row r="254">
          <cell r="L254">
            <v>20</v>
          </cell>
        </row>
        <row r="278">
          <cell r="L278">
            <v>90</v>
          </cell>
        </row>
        <row r="285">
          <cell r="L285">
            <v>0</v>
          </cell>
        </row>
        <row r="289">
          <cell r="A289" t="str">
            <v>Coordenador da Biblioteca/DME</v>
          </cell>
          <cell r="H289" t="str">
            <v>Port/DME/UFCG/01/2004</v>
          </cell>
          <cell r="J289">
            <v>38043</v>
          </cell>
        </row>
        <row r="307">
          <cell r="L307">
            <v>30</v>
          </cell>
        </row>
        <row r="311">
          <cell r="A311" t="str">
            <v>Pós-Graduação em Meteorologia</v>
          </cell>
          <cell r="H311" t="str">
            <v>Port/DCCT/No130/03</v>
          </cell>
          <cell r="J311">
            <v>37889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Pós-Graduação em Engenharia Química</v>
          </cell>
          <cell r="H315" t="str">
            <v>Port/DCCT/No134/03</v>
          </cell>
          <cell r="J315">
            <v>37911</v>
          </cell>
        </row>
        <row r="316">
          <cell r="B316" t="str">
            <v>Participação em Colegiado de Curso como membro suplente</v>
          </cell>
        </row>
        <row r="329">
          <cell r="L329">
            <v>15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120</v>
          </cell>
          <cell r="E345">
            <v>60</v>
          </cell>
          <cell r="F345">
            <v>180</v>
          </cell>
          <cell r="G345">
            <v>120</v>
          </cell>
          <cell r="H345">
            <v>60</v>
          </cell>
          <cell r="I345">
            <v>30</v>
          </cell>
          <cell r="J345">
            <v>120</v>
          </cell>
          <cell r="K345">
            <v>20</v>
          </cell>
          <cell r="L345">
            <v>90</v>
          </cell>
        </row>
        <row r="348">
          <cell r="A348">
            <v>0</v>
          </cell>
          <cell r="B348">
            <v>30</v>
          </cell>
          <cell r="C348">
            <v>15</v>
          </cell>
          <cell r="D348">
            <v>0</v>
          </cell>
          <cell r="E348">
            <v>845</v>
          </cell>
        </row>
      </sheetData>
      <sheetData sheetId="19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13">
          <cell r="C13" t="str">
            <v>Joseilson Raimundo de Lima</v>
          </cell>
          <cell r="J13" t="str">
            <v>1314918-9</v>
          </cell>
          <cell r="L13" t="str">
            <v>Afastado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 t="str">
            <v>19/06/02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  <cell r="L15" t="str">
            <v>                </v>
          </cell>
        </row>
        <row r="19">
          <cell r="A19" t="str">
            <v>Universidade Federal do Ceará - UFC / Fortaleza-CE</v>
          </cell>
          <cell r="I19">
            <v>38412</v>
          </cell>
          <cell r="J19">
            <v>39506</v>
          </cell>
          <cell r="K19" t="str">
            <v>Port.R/SRH/522/05</v>
          </cell>
        </row>
        <row r="21">
          <cell r="A21" t="str">
            <v>Doutorado em Matemática</v>
          </cell>
          <cell r="L21">
            <v>1000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1000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1000</v>
          </cell>
        </row>
      </sheetData>
      <sheetData sheetId="20">
        <row r="5">
          <cell r="L5">
            <v>1000</v>
          </cell>
        </row>
        <row r="6">
          <cell r="L6">
            <v>800</v>
          </cell>
        </row>
        <row r="8">
          <cell r="L8">
            <v>800</v>
          </cell>
        </row>
        <row r="13">
          <cell r="C13" t="str">
            <v>José Lindomberg Possiano Barreiro</v>
          </cell>
          <cell r="J13" t="str">
            <v>2318350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38201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  <cell r="L15" t="str">
            <v>                </v>
          </cell>
        </row>
        <row r="32">
          <cell r="L32">
            <v>0</v>
          </cell>
        </row>
        <row r="38">
          <cell r="L38">
            <v>90</v>
          </cell>
        </row>
        <row r="51">
          <cell r="L51">
            <v>90</v>
          </cell>
        </row>
        <row r="57">
          <cell r="A57" t="str">
            <v>Cálculo Diferencial e Integral II - Turma 05</v>
          </cell>
          <cell r="E57">
            <v>4</v>
          </cell>
          <cell r="F57">
            <v>60</v>
          </cell>
          <cell r="I57">
            <v>36</v>
          </cell>
          <cell r="J57">
            <v>15</v>
          </cell>
          <cell r="K57">
            <v>16</v>
          </cell>
          <cell r="L57">
            <v>5</v>
          </cell>
        </row>
        <row r="58">
          <cell r="A58" t="str">
            <v>Cálculo Dif. e Int. II (Comp.+Elet.) - Turma 02</v>
          </cell>
          <cell r="E58">
            <v>4</v>
          </cell>
          <cell r="F58">
            <v>60</v>
          </cell>
          <cell r="I58">
            <v>56</v>
          </cell>
          <cell r="J58">
            <v>22</v>
          </cell>
          <cell r="K58">
            <v>16</v>
          </cell>
          <cell r="L58">
            <v>18</v>
          </cell>
        </row>
        <row r="59">
          <cell r="A59" t="str">
            <v>Funções de Uma Var. Complexa - Turma 01</v>
          </cell>
          <cell r="E59">
            <v>4</v>
          </cell>
          <cell r="F59">
            <v>60</v>
          </cell>
          <cell r="I59">
            <v>45</v>
          </cell>
          <cell r="J59">
            <v>26</v>
          </cell>
          <cell r="K59">
            <v>14</v>
          </cell>
          <cell r="L59">
            <v>5</v>
          </cell>
        </row>
        <row r="62">
          <cell r="E62">
            <v>12</v>
          </cell>
          <cell r="F62">
            <v>180</v>
          </cell>
          <cell r="G62">
            <v>395</v>
          </cell>
          <cell r="I62">
            <v>137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78">
          <cell r="A78" t="str">
            <v>Eduardo da Silva Santos</v>
          </cell>
        </row>
        <row r="80">
          <cell r="A80" t="str">
            <v>Álgebra Linear com Aplicações em Estatística</v>
          </cell>
          <cell r="J80" t="str">
            <v>CNPq</v>
          </cell>
        </row>
        <row r="82">
          <cell r="A82" t="str">
            <v>PIBIC</v>
          </cell>
          <cell r="G82">
            <v>38568</v>
          </cell>
          <cell r="H82">
            <v>38702</v>
          </cell>
        </row>
        <row r="85">
          <cell r="A85" t="str">
            <v>Bruno Formiga Guimarâes</v>
          </cell>
        </row>
        <row r="87">
          <cell r="A87" t="str">
            <v>Orientação de Monitoria</v>
          </cell>
        </row>
        <row r="89">
          <cell r="A89" t="str">
            <v>Monitoria</v>
          </cell>
          <cell r="G89">
            <v>38544</v>
          </cell>
          <cell r="H89">
            <v>38660</v>
          </cell>
        </row>
        <row r="104">
          <cell r="L104">
            <v>105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11">
          <cell r="A311" t="str">
            <v>Graduação em Desenho Industrial</v>
          </cell>
          <cell r="H311" t="str">
            <v>Port/DCCT/Nº018/05</v>
          </cell>
          <cell r="J311">
            <v>38416</v>
          </cell>
        </row>
        <row r="312">
          <cell r="B312" t="str">
            <v>Participação em Colegiado de Curso como membro titular, exceto membro nato</v>
          </cell>
        </row>
        <row r="329">
          <cell r="L329">
            <v>30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90</v>
          </cell>
          <cell r="D345">
            <v>180</v>
          </cell>
          <cell r="E345">
            <v>0</v>
          </cell>
          <cell r="F345">
            <v>395</v>
          </cell>
          <cell r="G345">
            <v>105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30</v>
          </cell>
          <cell r="D348">
            <v>0</v>
          </cell>
          <cell r="E348">
            <v>800</v>
          </cell>
        </row>
      </sheetData>
      <sheetData sheetId="21">
        <row r="5">
          <cell r="L5">
            <v>1000</v>
          </cell>
        </row>
        <row r="6">
          <cell r="L6">
            <v>800</v>
          </cell>
        </row>
        <row r="8">
          <cell r="L8">
            <v>804</v>
          </cell>
        </row>
        <row r="13">
          <cell r="C13" t="str">
            <v>José Luiz Neto</v>
          </cell>
          <cell r="J13" t="str">
            <v>0332568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28858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Linear (Comp.+Elét.) - Turna 02</v>
          </cell>
          <cell r="E57">
            <v>4</v>
          </cell>
          <cell r="F57">
            <v>60</v>
          </cell>
          <cell r="I57">
            <v>60</v>
          </cell>
          <cell r="J57">
            <v>40</v>
          </cell>
          <cell r="K57">
            <v>15</v>
          </cell>
          <cell r="L57">
            <v>5</v>
          </cell>
        </row>
        <row r="58">
          <cell r="A58" t="str">
            <v>Álgebra Linear I - Turna 04</v>
          </cell>
          <cell r="E58">
            <v>4</v>
          </cell>
          <cell r="F58">
            <v>60</v>
          </cell>
          <cell r="I58">
            <v>51</v>
          </cell>
          <cell r="J58">
            <v>29</v>
          </cell>
          <cell r="K58">
            <v>14</v>
          </cell>
          <cell r="L58">
            <v>8</v>
          </cell>
        </row>
        <row r="59">
          <cell r="A59" t="str">
            <v>O Computador como Inst. de Ensino - Turma 01</v>
          </cell>
          <cell r="E59">
            <v>4</v>
          </cell>
          <cell r="F59">
            <v>60</v>
          </cell>
          <cell r="I59">
            <v>12</v>
          </cell>
          <cell r="J59">
            <v>9</v>
          </cell>
          <cell r="K59">
            <v>2</v>
          </cell>
          <cell r="L59">
            <v>1</v>
          </cell>
        </row>
        <row r="62">
          <cell r="E62">
            <v>12</v>
          </cell>
          <cell r="F62">
            <v>180</v>
          </cell>
          <cell r="G62">
            <v>360</v>
          </cell>
          <cell r="I62">
            <v>123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78">
          <cell r="A78" t="str">
            <v>Jardel Alves Leite</v>
          </cell>
        </row>
        <row r="80">
          <cell r="A80" t="str">
            <v>A Monitoria no DME</v>
          </cell>
          <cell r="J80" t="str">
            <v>FAPESQ</v>
          </cell>
        </row>
        <row r="82">
          <cell r="A82" t="str">
            <v>Monitoria</v>
          </cell>
          <cell r="G82">
            <v>38553</v>
          </cell>
          <cell r="H82">
            <v>38660</v>
          </cell>
        </row>
        <row r="85">
          <cell r="A85" t="str">
            <v>Maria Lidiane Chaves da Costa</v>
          </cell>
        </row>
        <row r="87">
          <cell r="A87" t="str">
            <v>Contextualizando a Matemática</v>
          </cell>
          <cell r="J87" t="str">
            <v>FAPESQ</v>
          </cell>
        </row>
        <row r="89">
          <cell r="A89" t="str">
            <v>PROLICEM</v>
          </cell>
          <cell r="G89">
            <v>38546</v>
          </cell>
          <cell r="H89">
            <v>38660</v>
          </cell>
        </row>
        <row r="104">
          <cell r="L104">
            <v>64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18">
          <cell r="A218" t="str">
            <v> J. Luiz Neto, "Construcao de desenhos utilizando figuras geometricas e a linguagem de programacao LOGO", Micurso ministrado no  IV Encontro Paraibano de Educacao Matematica, julho/2005, Campina Grande – PB.</v>
          </cell>
        </row>
        <row r="219">
          <cell r="B219" t="str">
            <v>Ministração de minicurso ou palestra em eventos técnico-científicos ou artístico-culturais</v>
          </cell>
        </row>
        <row r="234">
          <cell r="A234" t="str">
            <v>Programa Estudante Convênio - Rede Pública / PEC-RP</v>
          </cell>
          <cell r="J234">
            <v>38537</v>
          </cell>
          <cell r="K234">
            <v>38660</v>
          </cell>
        </row>
        <row r="235">
          <cell r="B235" t="str">
            <v>Participação em equipe executora e projetos permanentes institucionais</v>
          </cell>
        </row>
        <row r="237">
          <cell r="A237" t="str">
            <v>Projeto a Monitoria no DME</v>
          </cell>
          <cell r="J237">
            <v>38537</v>
          </cell>
          <cell r="K237">
            <v>38660</v>
          </cell>
        </row>
        <row r="238">
          <cell r="B238" t="str">
            <v>Participação em equipe executora e projetos de monitoria, PROLICEN, PROIN ou PET no âmbito do Departamento ou Curso</v>
          </cell>
        </row>
        <row r="240">
          <cell r="A240" t="str">
            <v>Parecer em processo de equivalência de disciplina e ou revisão de provas</v>
          </cell>
          <cell r="J240">
            <v>38537</v>
          </cell>
          <cell r="K240">
            <v>38660</v>
          </cell>
        </row>
        <row r="254">
          <cell r="L254">
            <v>14</v>
          </cell>
        </row>
        <row r="278">
          <cell r="L278">
            <v>0</v>
          </cell>
        </row>
        <row r="285">
          <cell r="L285">
            <v>0</v>
          </cell>
        </row>
        <row r="289">
          <cell r="A289" t="str">
            <v>Assessor de Graduação</v>
          </cell>
          <cell r="H289" t="str">
            <v>Portaria/DCCT/070/01</v>
          </cell>
          <cell r="J289">
            <v>37004</v>
          </cell>
          <cell r="K289">
            <v>38656</v>
          </cell>
        </row>
        <row r="293">
          <cell r="A293" t="str">
            <v>Membro da comissão de Avaliação de Docentes (CAD)</v>
          </cell>
          <cell r="H293" t="str">
            <v>Port/DME/No.02/04</v>
          </cell>
          <cell r="J293">
            <v>38260</v>
          </cell>
          <cell r="K293" t="str">
            <v>xx/xx/xx</v>
          </cell>
        </row>
        <row r="297">
          <cell r="A297" t="str">
            <v>PROLICEN 2005 - Contextualizando a Matemática</v>
          </cell>
          <cell r="J297">
            <v>38537</v>
          </cell>
          <cell r="K297">
            <v>38660</v>
          </cell>
        </row>
        <row r="307">
          <cell r="L307">
            <v>134</v>
          </cell>
        </row>
        <row r="311">
          <cell r="A311" t="str">
            <v>Graduação em Meteorologia</v>
          </cell>
          <cell r="H311" t="str">
            <v>Port/DCCT/No010/05</v>
          </cell>
          <cell r="J311">
            <v>38537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Bacharelado em Física</v>
          </cell>
          <cell r="H315" t="str">
            <v>Port/DCCT/No008/05</v>
          </cell>
          <cell r="J315">
            <v>38537</v>
          </cell>
        </row>
        <row r="316">
          <cell r="B316" t="str">
            <v>Participação em Colegiado de Curso como membro suplente</v>
          </cell>
        </row>
        <row r="329">
          <cell r="L329">
            <v>6</v>
          </cell>
        </row>
        <row r="333">
          <cell r="A333" t="str">
            <v>Membro do Comitê Técnico Científico do COBENGE 2005 (XXXIII Congresso Brasileiro de Ensino de Engenharia)</v>
          </cell>
          <cell r="J333">
            <v>38537</v>
          </cell>
          <cell r="K333">
            <v>38610</v>
          </cell>
        </row>
        <row r="334">
          <cell r="A334" t="str">
            <v>Coordenador de Seção Técnica do COBENGE 2005</v>
          </cell>
          <cell r="J334">
            <v>38608</v>
          </cell>
          <cell r="K334">
            <v>38608</v>
          </cell>
        </row>
        <row r="335">
          <cell r="A335" t="str">
            <v>Participação (como Congressista) no COBENGE 2005</v>
          </cell>
          <cell r="J335">
            <v>38607</v>
          </cell>
          <cell r="K335">
            <v>38610</v>
          </cell>
        </row>
        <row r="340">
          <cell r="L340">
            <v>46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180</v>
          </cell>
          <cell r="E345">
            <v>0</v>
          </cell>
          <cell r="F345">
            <v>360</v>
          </cell>
          <cell r="G345">
            <v>64</v>
          </cell>
          <cell r="H345">
            <v>0</v>
          </cell>
          <cell r="I345">
            <v>0</v>
          </cell>
          <cell r="J345">
            <v>0</v>
          </cell>
          <cell r="K345">
            <v>14</v>
          </cell>
          <cell r="L345">
            <v>0</v>
          </cell>
        </row>
        <row r="348">
          <cell r="A348">
            <v>0</v>
          </cell>
          <cell r="B348">
            <v>134</v>
          </cell>
          <cell r="C348">
            <v>6</v>
          </cell>
          <cell r="D348">
            <v>46</v>
          </cell>
          <cell r="E348">
            <v>804</v>
          </cell>
        </row>
      </sheetData>
      <sheetData sheetId="22">
        <row r="5">
          <cell r="L5">
            <v>1000</v>
          </cell>
        </row>
        <row r="6">
          <cell r="L6">
            <v>800</v>
          </cell>
        </row>
        <row r="8">
          <cell r="L8">
            <v>862</v>
          </cell>
        </row>
        <row r="13">
          <cell r="C13" t="str">
            <v>Luiz Mendes Albuquerque Neto</v>
          </cell>
          <cell r="J13" t="str">
            <v> 0332695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28929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38">
          <cell r="L38">
            <v>30</v>
          </cell>
        </row>
        <row r="51">
          <cell r="L51">
            <v>30</v>
          </cell>
        </row>
        <row r="57">
          <cell r="A57" t="str">
            <v>Algebra Vetorial e Geometria Analítica - Turma 01</v>
          </cell>
          <cell r="E57">
            <v>4</v>
          </cell>
          <cell r="F57">
            <v>60</v>
          </cell>
          <cell r="I57">
            <v>60</v>
          </cell>
          <cell r="J57">
            <v>32</v>
          </cell>
          <cell r="K57">
            <v>5</v>
          </cell>
          <cell r="L57">
            <v>23</v>
          </cell>
        </row>
        <row r="58">
          <cell r="A58" t="str">
            <v>Álgebra Vetorial e Geometria Analítica - Turma 06</v>
          </cell>
          <cell r="E58">
            <v>4</v>
          </cell>
          <cell r="F58">
            <v>60</v>
          </cell>
          <cell r="I58">
            <v>56</v>
          </cell>
          <cell r="J58">
            <v>16</v>
          </cell>
          <cell r="K58">
            <v>14</v>
          </cell>
          <cell r="L58">
            <v>26</v>
          </cell>
        </row>
        <row r="59">
          <cell r="A59" t="str">
            <v>Tópicos da História da Matemática - Turma 01</v>
          </cell>
          <cell r="E59">
            <v>4</v>
          </cell>
          <cell r="F59">
            <v>60</v>
          </cell>
          <cell r="I59">
            <v>1</v>
          </cell>
          <cell r="J59">
            <v>1</v>
          </cell>
          <cell r="K59">
            <v>0</v>
          </cell>
          <cell r="L59">
            <v>0</v>
          </cell>
        </row>
        <row r="60">
          <cell r="A60" t="str">
            <v>Algebra I - Turma 02</v>
          </cell>
          <cell r="E60">
            <v>4</v>
          </cell>
          <cell r="F60">
            <v>60</v>
          </cell>
          <cell r="I60">
            <v>19</v>
          </cell>
          <cell r="J60">
            <v>11</v>
          </cell>
          <cell r="K60">
            <v>3</v>
          </cell>
          <cell r="L60">
            <v>5</v>
          </cell>
        </row>
        <row r="62">
          <cell r="E62">
            <v>16</v>
          </cell>
          <cell r="F62">
            <v>240</v>
          </cell>
          <cell r="G62">
            <v>480</v>
          </cell>
          <cell r="I62">
            <v>136</v>
          </cell>
          <cell r="O62">
            <v>4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40">
          <cell r="A240" t="str">
            <v>Comissao de Avaliacao de Docentes</v>
          </cell>
          <cell r="J240">
            <v>38260</v>
          </cell>
          <cell r="K240">
            <v>39355</v>
          </cell>
        </row>
        <row r="241">
          <cell r="B241" t="str">
            <v>Participação em comissões acadêmicas, assessorias e consultorias que tratem de assuntos de abrangência do centro por designação do chefe</v>
          </cell>
        </row>
        <row r="243">
          <cell r="A243" t="str">
            <v>Algebra Vetorial e Geometria Analitica</v>
          </cell>
          <cell r="J243">
            <v>38384</v>
          </cell>
          <cell r="K243">
            <v>38514</v>
          </cell>
        </row>
        <row r="244">
          <cell r="B244" t="str">
            <v>Coordenação de disciplina</v>
          </cell>
        </row>
        <row r="246">
          <cell r="J246">
            <v>38117</v>
          </cell>
          <cell r="K246">
            <v>38324</v>
          </cell>
        </row>
        <row r="254">
          <cell r="L254">
            <v>50</v>
          </cell>
        </row>
        <row r="278">
          <cell r="L278">
            <v>0</v>
          </cell>
        </row>
        <row r="285">
          <cell r="L285">
            <v>0</v>
          </cell>
        </row>
        <row r="289">
          <cell r="A289" t="str">
            <v>Vice-Coordenador do Curso de Graduação em Matemática</v>
          </cell>
          <cell r="H289" t="str">
            <v>Port. R/SRH/165/2003</v>
          </cell>
          <cell r="J289">
            <v>37681</v>
          </cell>
          <cell r="K289">
            <v>38684</v>
          </cell>
        </row>
        <row r="307">
          <cell r="L307">
            <v>20</v>
          </cell>
        </row>
        <row r="311">
          <cell r="A311" t="str">
            <v>Bacharelado em Física</v>
          </cell>
          <cell r="H311" t="str">
            <v>Port./DCCT/No.008/05</v>
          </cell>
          <cell r="J311">
            <v>38415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Graduação em Engenharia Elétrica</v>
          </cell>
          <cell r="H315" t="str">
            <v>Port./DCCT/ No.013/05</v>
          </cell>
          <cell r="J315">
            <v>38415</v>
          </cell>
        </row>
        <row r="316">
          <cell r="B316" t="str">
            <v>Participação em Colegiado de Curso como membro suplente</v>
          </cell>
        </row>
        <row r="329">
          <cell r="L329">
            <v>0</v>
          </cell>
        </row>
        <row r="333">
          <cell r="A333" t="str">
            <v>Reuniões do Departamento</v>
          </cell>
        </row>
        <row r="335">
          <cell r="A335" t="str">
            <v>Participação na Comisão encarregada de corrigir as provas da OBMEP realizadas na Paraíba</v>
          </cell>
        </row>
        <row r="340">
          <cell r="L340">
            <v>42</v>
          </cell>
        </row>
        <row r="345">
          <cell r="A345">
            <v>0</v>
          </cell>
          <cell r="B345">
            <v>0</v>
          </cell>
          <cell r="C345">
            <v>30</v>
          </cell>
          <cell r="D345">
            <v>240</v>
          </cell>
          <cell r="E345">
            <v>0</v>
          </cell>
          <cell r="F345">
            <v>480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50</v>
          </cell>
          <cell r="L345">
            <v>0</v>
          </cell>
        </row>
        <row r="348">
          <cell r="A348">
            <v>0</v>
          </cell>
          <cell r="B348">
            <v>20</v>
          </cell>
          <cell r="C348">
            <v>0</v>
          </cell>
          <cell r="D348">
            <v>42</v>
          </cell>
          <cell r="E348">
            <v>862</v>
          </cell>
        </row>
      </sheetData>
      <sheetData sheetId="23">
        <row r="5">
          <cell r="L5">
            <v>1000</v>
          </cell>
        </row>
        <row r="6">
          <cell r="L6">
            <v>800</v>
          </cell>
        </row>
        <row r="8">
          <cell r="L8">
            <v>900</v>
          </cell>
        </row>
        <row r="13">
          <cell r="C13" t="str">
            <v>Marco Aurélio Soares Souto</v>
          </cell>
          <cell r="J13" t="str">
            <v>0337123</v>
          </cell>
          <cell r="L13" t="str">
            <v>Ativa</v>
          </cell>
        </row>
        <row r="15">
          <cell r="A15" t="str">
            <v>Doutor</v>
          </cell>
          <cell r="B15" t="str">
            <v>Titular</v>
          </cell>
          <cell r="C15" t="str">
            <v>Único</v>
          </cell>
          <cell r="D15">
            <v>31625</v>
          </cell>
          <cell r="E15" t="str">
            <v>Transf.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Equações Diferenciais Ordinárias - Turma 01</v>
          </cell>
          <cell r="E57">
            <v>4</v>
          </cell>
          <cell r="F57">
            <v>60</v>
          </cell>
          <cell r="I57">
            <v>3</v>
          </cell>
          <cell r="J57">
            <v>3</v>
          </cell>
          <cell r="K57">
            <v>0</v>
          </cell>
          <cell r="L57">
            <v>0</v>
          </cell>
        </row>
        <row r="58">
          <cell r="A58" t="str">
            <v>Variáveis Complexas - Turma 01</v>
          </cell>
          <cell r="E58">
            <v>4</v>
          </cell>
          <cell r="F58">
            <v>60</v>
          </cell>
          <cell r="I58">
            <v>60</v>
          </cell>
          <cell r="J58">
            <v>31</v>
          </cell>
          <cell r="K58">
            <v>16</v>
          </cell>
          <cell r="L58">
            <v>13</v>
          </cell>
        </row>
        <row r="62">
          <cell r="E62">
            <v>8</v>
          </cell>
          <cell r="F62">
            <v>120</v>
          </cell>
          <cell r="G62">
            <v>120</v>
          </cell>
          <cell r="I62">
            <v>63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104">
          <cell r="L104">
            <v>0</v>
          </cell>
        </row>
        <row r="117">
          <cell r="A117" t="str">
            <v>Jesualdo Gomes das Chagas</v>
          </cell>
        </row>
        <row r="119">
          <cell r="A119" t="str">
            <v>Sobre a Existência de Infinitas Soluções com Energia Finita de uma Equação Elíptica em S^n</v>
          </cell>
          <cell r="J119" t="str">
            <v>CAPES</v>
          </cell>
        </row>
        <row r="121">
          <cell r="G121">
            <v>38047</v>
          </cell>
          <cell r="H121">
            <v>38604</v>
          </cell>
        </row>
        <row r="124">
          <cell r="A124" t="str">
            <v>Cícero Januário Guimarães</v>
          </cell>
        </row>
        <row r="126">
          <cell r="A126" t="str">
            <v>Sobre os Espaços de Lebesgue e Sobolev Generalizados e Aplicações Envolvendo o p(x)-Laplaciano </v>
          </cell>
          <cell r="J126" t="str">
            <v>CAPES</v>
          </cell>
        </row>
        <row r="128">
          <cell r="G128">
            <v>38047</v>
          </cell>
          <cell r="H128">
            <v>38786</v>
          </cell>
        </row>
        <row r="136">
          <cell r="L136">
            <v>60</v>
          </cell>
        </row>
        <row r="140">
          <cell r="A140" t="str">
            <v>Programa Interdepartamental de Tecnologia em Petróleo e Gás - PRH(25)</v>
          </cell>
          <cell r="I140" t="str">
            <v>ANP</v>
          </cell>
        </row>
        <row r="142">
          <cell r="H142" t="str">
            <v>Participante</v>
          </cell>
          <cell r="J142">
            <v>37259</v>
          </cell>
        </row>
        <row r="145">
          <cell r="A145" t="str">
            <v>Soluções Positivas para Problemas de Dirichlet em Domínios não Limitados do  Rn (Bolsa Pesquisa CNPq, nível 2).</v>
          </cell>
          <cell r="I145" t="str">
            <v>CNPq</v>
          </cell>
        </row>
        <row r="147">
          <cell r="H147" t="str">
            <v>Coordenador</v>
          </cell>
          <cell r="J147" t="str">
            <v>08/2003</v>
          </cell>
          <cell r="K147" t="str">
            <v>07/2006</v>
          </cell>
        </row>
        <row r="150">
          <cell r="A150" t="str">
            <v>Equacoes Diferenciais Parciais e Aplicacoes - Projeto Casadinho PADCT/CNPq, Proc. 620017/2004-0</v>
          </cell>
          <cell r="I150" t="str">
            <v>CNPq</v>
          </cell>
        </row>
        <row r="152">
          <cell r="H152" t="str">
            <v>Participante</v>
          </cell>
          <cell r="J152">
            <v>38139</v>
          </cell>
          <cell r="K152">
            <v>39081</v>
          </cell>
        </row>
        <row r="158">
          <cell r="L158">
            <v>250</v>
          </cell>
        </row>
        <row r="183">
          <cell r="L183">
            <v>0</v>
          </cell>
        </row>
        <row r="254">
          <cell r="L254">
            <v>0</v>
          </cell>
        </row>
        <row r="258">
          <cell r="A258" t="str">
            <v>Concurso Público para Professor Adjunto</v>
          </cell>
          <cell r="K258">
            <v>38518</v>
          </cell>
        </row>
        <row r="259">
          <cell r="B259" t="str">
            <v>Banca examinadora de concurso público para professor do ensino superior</v>
          </cell>
        </row>
        <row r="261">
          <cell r="A261" t="str">
            <v>Concurso Público para Professor Adjunto</v>
          </cell>
          <cell r="K261">
            <v>38531</v>
          </cell>
        </row>
        <row r="262">
          <cell r="B262" t="str">
            <v>Banca examinadora de concurso público para professor do ensino superior</v>
          </cell>
        </row>
        <row r="264">
          <cell r="A264" t="str">
            <v>Concurso Público para Professor Assistente</v>
          </cell>
          <cell r="K264">
            <v>38626</v>
          </cell>
        </row>
        <row r="265">
          <cell r="B265" t="str">
            <v>Banca examinadora de concurso público para professor do ensino superior</v>
          </cell>
        </row>
        <row r="267">
          <cell r="A267" t="str">
            <v>Concurso Público para Professor Adjunto</v>
          </cell>
          <cell r="K267">
            <v>38657</v>
          </cell>
        </row>
        <row r="268">
          <cell r="B268" t="str">
            <v>Banca examinadora de concurso público para professor do ensino superior</v>
          </cell>
        </row>
        <row r="270">
          <cell r="A270" t="str">
            <v>Concurso Público para Professor Titular</v>
          </cell>
          <cell r="K270">
            <v>38657</v>
          </cell>
        </row>
        <row r="271">
          <cell r="B271" t="str">
            <v>Banca examinadora de concurso público para professor titular</v>
          </cell>
        </row>
        <row r="273">
          <cell r="A273" t="str">
            <v>Exame de Qualificação</v>
          </cell>
          <cell r="K273">
            <v>38622</v>
          </cell>
        </row>
        <row r="274">
          <cell r="B274" t="str">
            <v>Banca de seleção de alunos para o doutorado</v>
          </cell>
        </row>
        <row r="278">
          <cell r="L278">
            <v>50</v>
          </cell>
        </row>
        <row r="282">
          <cell r="A282" t="str">
            <v>Coordenador do Curso de Pós-Graduação em Matemática</v>
          </cell>
          <cell r="H282" t="str">
            <v>Port. R/SRH/695/2003</v>
          </cell>
          <cell r="J282">
            <v>37834</v>
          </cell>
        </row>
        <row r="285">
          <cell r="L285">
            <v>240</v>
          </cell>
        </row>
        <row r="307">
          <cell r="L307">
            <v>0</v>
          </cell>
        </row>
        <row r="329">
          <cell r="L329">
            <v>0</v>
          </cell>
        </row>
        <row r="333">
          <cell r="A333" t="str">
            <v>Participação na equipe PNLEM 2007 - Fortaleza - CE</v>
          </cell>
          <cell r="J333">
            <v>38565</v>
          </cell>
          <cell r="K333">
            <v>38626</v>
          </cell>
        </row>
        <row r="340">
          <cell r="L340">
            <v>60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120</v>
          </cell>
          <cell r="E345">
            <v>0</v>
          </cell>
          <cell r="F345">
            <v>120</v>
          </cell>
          <cell r="G345">
            <v>0</v>
          </cell>
          <cell r="H345">
            <v>60</v>
          </cell>
          <cell r="I345">
            <v>250</v>
          </cell>
          <cell r="J345">
            <v>0</v>
          </cell>
          <cell r="K345">
            <v>0</v>
          </cell>
          <cell r="L345">
            <v>50</v>
          </cell>
        </row>
        <row r="348">
          <cell r="A348">
            <v>240</v>
          </cell>
          <cell r="B348">
            <v>0</v>
          </cell>
          <cell r="C348">
            <v>0</v>
          </cell>
          <cell r="D348">
            <v>60</v>
          </cell>
          <cell r="E348">
            <v>900</v>
          </cell>
        </row>
      </sheetData>
      <sheetData sheetId="24">
        <row r="5">
          <cell r="L5">
            <v>1000</v>
          </cell>
        </row>
        <row r="6">
          <cell r="L6">
            <v>800</v>
          </cell>
        </row>
        <row r="8">
          <cell r="L8">
            <v>630</v>
          </cell>
        </row>
        <row r="13">
          <cell r="C13" t="str">
            <v>Marisa de Sales Monteiro</v>
          </cell>
          <cell r="J13" t="str">
            <v>0329262</v>
          </cell>
          <cell r="L13" t="str">
            <v>Afastado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25206</v>
          </cell>
          <cell r="E15" t="str">
            <v>Contrato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38">
          <cell r="L38">
            <v>90</v>
          </cell>
        </row>
        <row r="51">
          <cell r="L51">
            <v>90</v>
          </cell>
        </row>
        <row r="57">
          <cell r="A57" t="str">
            <v>Cálculo Diferencial e Integral III - Turma 02</v>
          </cell>
          <cell r="E57">
            <v>6</v>
          </cell>
          <cell r="F57">
            <v>90</v>
          </cell>
          <cell r="I57">
            <v>50</v>
          </cell>
          <cell r="J57">
            <v>36</v>
          </cell>
          <cell r="K57">
            <v>7</v>
          </cell>
          <cell r="L57">
            <v>7</v>
          </cell>
        </row>
        <row r="58">
          <cell r="A58" t="str">
            <v>Cálculo Diferencial e Integral III - Turma 04</v>
          </cell>
          <cell r="E58">
            <v>6</v>
          </cell>
          <cell r="F58">
            <v>90</v>
          </cell>
          <cell r="I58">
            <v>41</v>
          </cell>
          <cell r="J58">
            <v>26</v>
          </cell>
          <cell r="K58">
            <v>8</v>
          </cell>
          <cell r="L58">
            <v>7</v>
          </cell>
        </row>
        <row r="62">
          <cell r="E62">
            <v>12</v>
          </cell>
          <cell r="F62">
            <v>180</v>
          </cell>
          <cell r="G62">
            <v>360</v>
          </cell>
          <cell r="I62">
            <v>91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90</v>
          </cell>
          <cell r="D345">
            <v>180</v>
          </cell>
          <cell r="E345">
            <v>0</v>
          </cell>
          <cell r="F345">
            <v>360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630</v>
          </cell>
        </row>
      </sheetData>
      <sheetData sheetId="25">
        <row r="5">
          <cell r="L5">
            <v>1000</v>
          </cell>
        </row>
        <row r="6">
          <cell r="L6">
            <v>800</v>
          </cell>
        </row>
        <row r="8">
          <cell r="L8">
            <v>800</v>
          </cell>
        </row>
        <row r="13">
          <cell r="C13" t="str">
            <v>Miriam Costa</v>
          </cell>
          <cell r="J13" t="str">
            <v>0336978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31625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I - Turma 01</v>
          </cell>
          <cell r="E57">
            <v>4</v>
          </cell>
          <cell r="F57">
            <v>60</v>
          </cell>
          <cell r="I57">
            <v>15</v>
          </cell>
          <cell r="J57">
            <v>6</v>
          </cell>
          <cell r="K57">
            <v>5</v>
          </cell>
          <cell r="L57">
            <v>4</v>
          </cell>
        </row>
        <row r="58">
          <cell r="A58" t="str">
            <v>Álgebra Linear - Turma 01</v>
          </cell>
          <cell r="E58">
            <v>4</v>
          </cell>
          <cell r="F58">
            <v>60</v>
          </cell>
          <cell r="I58">
            <v>60</v>
          </cell>
          <cell r="J58">
            <v>37</v>
          </cell>
          <cell r="K58">
            <v>15</v>
          </cell>
          <cell r="L58">
            <v>8</v>
          </cell>
        </row>
        <row r="59">
          <cell r="A59" t="str">
            <v>Álgebra Linear I - Turma 03</v>
          </cell>
          <cell r="E59">
            <v>4</v>
          </cell>
          <cell r="F59">
            <v>60</v>
          </cell>
          <cell r="I59">
            <v>57</v>
          </cell>
          <cell r="J59">
            <v>20</v>
          </cell>
          <cell r="K59">
            <v>29</v>
          </cell>
          <cell r="L59">
            <v>8</v>
          </cell>
        </row>
        <row r="62">
          <cell r="E62">
            <v>12</v>
          </cell>
          <cell r="F62">
            <v>180</v>
          </cell>
          <cell r="G62">
            <v>420</v>
          </cell>
          <cell r="I62">
            <v>132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64">
          <cell r="A164" t="str">
            <v>Olimpiada Campinense de Matematica</v>
          </cell>
          <cell r="I164" t="str">
            <v>Permanente</v>
          </cell>
        </row>
        <row r="166">
          <cell r="A166" t="str">
            <v>Apoio à Comunidade</v>
          </cell>
          <cell r="D166" t="str">
            <v>CNPq</v>
          </cell>
          <cell r="F166" t="str">
            <v>At.Ext. 0040001</v>
          </cell>
          <cell r="H166" t="str">
            <v>Colaborador </v>
          </cell>
          <cell r="J166">
            <v>38453</v>
          </cell>
          <cell r="K166">
            <v>38696</v>
          </cell>
        </row>
        <row r="168">
          <cell r="E168" t="str">
            <v>Alunos e professores das redes pública e privada de ensinos fundamental e médio de CG e região</v>
          </cell>
          <cell r="I168" t="str">
            <v>DME/CCT/UFCG</v>
          </cell>
        </row>
        <row r="183">
          <cell r="L183">
            <v>160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11">
          <cell r="A311" t="str">
            <v>Graduação em Engenharia Mecânica</v>
          </cell>
          <cell r="H311" t="str">
            <v>Port/DCCT/No014/05</v>
          </cell>
          <cell r="J311">
            <v>38415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Graduação em Engenharia de Materiais</v>
          </cell>
          <cell r="H315" t="str">
            <v>Port/DCCT/No015/05</v>
          </cell>
          <cell r="J315">
            <v>38415</v>
          </cell>
        </row>
        <row r="316">
          <cell r="B316" t="str">
            <v>Participação em Colegiado de Curso como membro suplente</v>
          </cell>
        </row>
        <row r="329">
          <cell r="L329">
            <v>40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180</v>
          </cell>
          <cell r="E345">
            <v>0</v>
          </cell>
          <cell r="F345">
            <v>420</v>
          </cell>
          <cell r="G345">
            <v>0</v>
          </cell>
          <cell r="H345">
            <v>0</v>
          </cell>
          <cell r="I345">
            <v>0</v>
          </cell>
          <cell r="J345">
            <v>160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40</v>
          </cell>
          <cell r="D348">
            <v>0</v>
          </cell>
          <cell r="E348">
            <v>800</v>
          </cell>
        </row>
      </sheetData>
      <sheetData sheetId="26">
        <row r="5">
          <cell r="L5">
            <v>1000</v>
          </cell>
        </row>
        <row r="6">
          <cell r="L6">
            <v>800</v>
          </cell>
        </row>
        <row r="8">
          <cell r="L8">
            <v>1000</v>
          </cell>
        </row>
        <row r="13">
          <cell r="C13" t="str">
            <v>Rosana Marques da Silva</v>
          </cell>
          <cell r="J13" t="str">
            <v>0335560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III</v>
          </cell>
          <cell r="D15" t="str">
            <v>25/02/83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Fund. de Matemática Elemantar I - Turma 01</v>
          </cell>
          <cell r="E57">
            <v>4</v>
          </cell>
          <cell r="F57">
            <v>60</v>
          </cell>
          <cell r="I57">
            <v>29</v>
          </cell>
          <cell r="J57">
            <v>16</v>
          </cell>
          <cell r="K57">
            <v>8</v>
          </cell>
          <cell r="L57">
            <v>5</v>
          </cell>
        </row>
        <row r="58">
          <cell r="A58" t="str">
            <v>Fund. de Matemática Elemantar I - Turma 02</v>
          </cell>
          <cell r="E58">
            <v>4</v>
          </cell>
          <cell r="F58">
            <v>60</v>
          </cell>
          <cell r="I58">
            <v>32</v>
          </cell>
          <cell r="J58">
            <v>20</v>
          </cell>
          <cell r="K58">
            <v>5</v>
          </cell>
          <cell r="L58">
            <v>7</v>
          </cell>
        </row>
        <row r="59">
          <cell r="A59" t="str">
            <v>TE (Noções de Mod. e Vis. de Reser.) - Turma 01</v>
          </cell>
          <cell r="E59">
            <v>4</v>
          </cell>
          <cell r="F59">
            <v>60</v>
          </cell>
          <cell r="I59">
            <v>1</v>
          </cell>
          <cell r="J59">
            <v>1</v>
          </cell>
          <cell r="K59">
            <v>0</v>
          </cell>
          <cell r="L59">
            <v>0</v>
          </cell>
        </row>
        <row r="62">
          <cell r="E62">
            <v>12</v>
          </cell>
          <cell r="F62">
            <v>180</v>
          </cell>
          <cell r="G62">
            <v>130</v>
          </cell>
          <cell r="I62">
            <v>62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78">
          <cell r="A78" t="str">
            <v>Jefferson Abrantes dos Santos</v>
          </cell>
        </row>
        <row r="80">
          <cell r="A80" t="str">
            <v>Estudo de métodos  de modelagem estocástica para a geração de cenários de reservatórios petrolíferos </v>
          </cell>
          <cell r="J80" t="str">
            <v>ANP</v>
          </cell>
        </row>
        <row r="82">
          <cell r="A82" t="str">
            <v>Programa de Recursos Humanos da ANP-PRH25</v>
          </cell>
          <cell r="G82">
            <v>37834</v>
          </cell>
          <cell r="H82">
            <v>38657</v>
          </cell>
        </row>
        <row r="85">
          <cell r="A85" t="str">
            <v>André Luiz Firmino Alves</v>
          </cell>
        </row>
        <row r="87">
          <cell r="A87" t="str">
            <v>Geração de Cenários Tridimensionais de Reservatórios Petrolíferos Canalizados</v>
          </cell>
          <cell r="J87" t="str">
            <v>ANP</v>
          </cell>
        </row>
        <row r="89">
          <cell r="A89" t="str">
            <v>Programa de Recursos Humanos da ANP-PRH25</v>
          </cell>
          <cell r="G89">
            <v>38565</v>
          </cell>
          <cell r="H89">
            <v>39264</v>
          </cell>
        </row>
        <row r="104">
          <cell r="L104">
            <v>60</v>
          </cell>
        </row>
        <row r="110">
          <cell r="A110" t="str">
            <v>Thiciany Matsudo Iwano</v>
          </cell>
        </row>
        <row r="112">
          <cell r="A112" t="str">
            <v>O Uso da Aplicação Normal de Gauss na Poligonalização de Superfícies Implícitas </v>
          </cell>
        </row>
        <row r="114">
          <cell r="G114">
            <v>37625</v>
          </cell>
          <cell r="H114">
            <v>38642</v>
          </cell>
        </row>
        <row r="117">
          <cell r="A117" t="str">
            <v>Jamilson Ramos Campos</v>
          </cell>
        </row>
        <row r="119">
          <cell r="A119" t="str">
            <v>Modelos Deformáveis e Colisões</v>
          </cell>
        </row>
        <row r="121">
          <cell r="G121">
            <v>38425</v>
          </cell>
          <cell r="H121">
            <v>39141</v>
          </cell>
        </row>
        <row r="136">
          <cell r="L136">
            <v>70</v>
          </cell>
        </row>
        <row r="140">
          <cell r="A140" t="str">
            <v>Modelos deformáveis e colisões</v>
          </cell>
        </row>
        <row r="142">
          <cell r="H142" t="str">
            <v>Participante</v>
          </cell>
          <cell r="J142">
            <v>38473</v>
          </cell>
        </row>
        <row r="145">
          <cell r="A145" t="str">
            <v>Poligonização de Superfícies Implícitas</v>
          </cell>
        </row>
        <row r="147">
          <cell r="H147" t="str">
            <v>Coordenador</v>
          </cell>
          <cell r="J147" t="str">
            <v>04/2002</v>
          </cell>
        </row>
        <row r="150">
          <cell r="A150" t="str">
            <v>Modelagem Tridimensional de Objetos Geológicos</v>
          </cell>
        </row>
        <row r="152">
          <cell r="H152" t="str">
            <v>Coordenador</v>
          </cell>
          <cell r="J152" t="str">
            <v>06/2000</v>
          </cell>
          <cell r="K152">
            <v>39417</v>
          </cell>
        </row>
        <row r="155">
          <cell r="A155" t="str">
            <v>Programa Interdepartamental de Tecnologia em Petróleo e Gás - PRH(25)</v>
          </cell>
          <cell r="I155" t="str">
            <v>ANP</v>
          </cell>
        </row>
        <row r="157">
          <cell r="H157" t="str">
            <v>Participante</v>
          </cell>
          <cell r="J157">
            <v>37288</v>
          </cell>
        </row>
        <row r="158">
          <cell r="L158">
            <v>90</v>
          </cell>
        </row>
        <row r="183">
          <cell r="L183">
            <v>0</v>
          </cell>
        </row>
        <row r="187">
          <cell r="A187" t="str">
            <v>L. F. Lopes,  J. A. Santos e  R. M. daSilva,  Imagens 3D de poços Petrofíferos,  3° Congresso Brasileiro de P&amp;D em Petróleo e Gás, Salvador, BA, 2005.</v>
          </cell>
        </row>
        <row r="188">
          <cell r="B188" t="str">
            <v>Trabalhos completos publicados em anais de eventos nacionais</v>
          </cell>
        </row>
        <row r="191">
          <cell r="A191" t="str">
            <v> J. A. Santos,  C. E. Araújo e R. M daSilva,  Geração de um modelo geométrico de canais encontrados em reservatórios petrolíferos. XVIII Brazilian Symposium on Computer Graphics and Image Processing, SIBGRAPI - WORKSHOP of Undegraduate Work,  Natal, RN, 2</v>
          </cell>
        </row>
        <row r="192">
          <cell r="B192" t="str">
            <v>Trabalhos completos publicados em anais de eventos internacionais</v>
          </cell>
        </row>
        <row r="234">
          <cell r="A234" t="str">
            <v>Programa  Estudante Convênio - Rede Pública/ PEC-RP</v>
          </cell>
          <cell r="J234" t="str">
            <v>03/1999</v>
          </cell>
        </row>
        <row r="235">
          <cell r="B235" t="str">
            <v>Participação em equipe executora e projetos permanentes institucionais</v>
          </cell>
        </row>
        <row r="237">
          <cell r="A237" t="str">
            <v>Estudo dos Métodos de Modelagem Estocásticas para a Geração de Cenários Tridimensionais Equiprováveis de Reservatórios Turbidíticos Canalizados</v>
          </cell>
          <cell r="J237">
            <v>37834</v>
          </cell>
          <cell r="K237">
            <v>38687</v>
          </cell>
        </row>
        <row r="238">
          <cell r="B238" t="str">
            <v>Monografia defendida e aprovada sob a orientação de docente</v>
          </cell>
        </row>
        <row r="240">
          <cell r="A240" t="str">
            <v>Uso da Aplicação Normal de Gauss na Geração de Superfícies Poliédricas a partir de Funções Implícitas</v>
          </cell>
          <cell r="J240">
            <v>37728</v>
          </cell>
          <cell r="K240">
            <v>38642</v>
          </cell>
        </row>
        <row r="241">
          <cell r="B241" t="str">
            <v>Dissertação defendida e aprovada sob a orientação de docente</v>
          </cell>
        </row>
        <row r="254">
          <cell r="L254">
            <v>20</v>
          </cell>
        </row>
        <row r="278">
          <cell r="L278">
            <v>0</v>
          </cell>
        </row>
        <row r="282">
          <cell r="A282" t="str">
            <v>Coordenadora do Curso de Graduação em Matemática</v>
          </cell>
          <cell r="H282" t="str">
            <v>Port. R/SRH/ 165/2003</v>
          </cell>
          <cell r="J282">
            <v>37681</v>
          </cell>
        </row>
        <row r="285">
          <cell r="L285">
            <v>400</v>
          </cell>
        </row>
        <row r="307">
          <cell r="L307">
            <v>0</v>
          </cell>
        </row>
        <row r="311">
          <cell r="A311" t="str">
            <v>Pós-Graduação em Matemática</v>
          </cell>
          <cell r="H311" t="str">
            <v>Port./DCCT/228/02</v>
          </cell>
          <cell r="J311">
            <v>37609</v>
          </cell>
        </row>
        <row r="312">
          <cell r="B312" t="str">
            <v>Participação em Colegiado de Curso como membro suplente</v>
          </cell>
        </row>
        <row r="329">
          <cell r="L329">
            <v>0</v>
          </cell>
        </row>
        <row r="333">
          <cell r="A333" t="str">
            <v>Seminário Interno do DME "Modelos deformáveis e colisãoes" - Coordenação: Vanio . Membros: Rosana M. da Silva e Jamilson .</v>
          </cell>
          <cell r="J333">
            <v>38473</v>
          </cell>
        </row>
        <row r="340">
          <cell r="L340">
            <v>50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180</v>
          </cell>
          <cell r="E345">
            <v>0</v>
          </cell>
          <cell r="F345">
            <v>130</v>
          </cell>
          <cell r="G345">
            <v>60</v>
          </cell>
          <cell r="H345">
            <v>70</v>
          </cell>
          <cell r="I345">
            <v>90</v>
          </cell>
          <cell r="J345">
            <v>0</v>
          </cell>
          <cell r="K345">
            <v>20</v>
          </cell>
          <cell r="L345">
            <v>0</v>
          </cell>
        </row>
        <row r="348">
          <cell r="A348">
            <v>400</v>
          </cell>
          <cell r="B348">
            <v>0</v>
          </cell>
          <cell r="C348">
            <v>0</v>
          </cell>
          <cell r="D348">
            <v>50</v>
          </cell>
          <cell r="E348">
            <v>1000</v>
          </cell>
        </row>
      </sheetData>
      <sheetData sheetId="27">
        <row r="5">
          <cell r="L5">
            <v>1000</v>
          </cell>
        </row>
        <row r="6">
          <cell r="L6">
            <v>800</v>
          </cell>
        </row>
        <row r="8">
          <cell r="L8">
            <v>995</v>
          </cell>
        </row>
        <row r="13">
          <cell r="C13" t="str">
            <v>Rosângela Silveira do Nascimento</v>
          </cell>
          <cell r="J13" t="str">
            <v>1240960</v>
          </cell>
          <cell r="L13" t="str">
            <v>Ativa</v>
          </cell>
        </row>
        <row r="15">
          <cell r="A15" t="str">
            <v>Especialista</v>
          </cell>
          <cell r="B15" t="str">
            <v>Auxiliar</v>
          </cell>
          <cell r="C15" t="str">
            <v>II</v>
          </cell>
          <cell r="D15" t="str">
            <v>29/08/97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38">
          <cell r="L38">
            <v>220</v>
          </cell>
        </row>
        <row r="51">
          <cell r="L51">
            <v>220</v>
          </cell>
        </row>
        <row r="57">
          <cell r="A57" t="str">
            <v>Estatística Aplicada ao Design - Turma 01</v>
          </cell>
          <cell r="E57">
            <v>4</v>
          </cell>
          <cell r="F57">
            <v>60</v>
          </cell>
          <cell r="I57">
            <v>21</v>
          </cell>
          <cell r="J57">
            <v>12</v>
          </cell>
          <cell r="K57">
            <v>9</v>
          </cell>
          <cell r="L57">
            <v>0</v>
          </cell>
        </row>
        <row r="58">
          <cell r="A58" t="str">
            <v>Est. Eco. e Int. à Econometria - Turma 01</v>
          </cell>
          <cell r="E58">
            <v>4</v>
          </cell>
          <cell r="F58">
            <v>60</v>
          </cell>
          <cell r="I58">
            <v>45</v>
          </cell>
          <cell r="J58">
            <v>20</v>
          </cell>
          <cell r="K58">
            <v>23</v>
          </cell>
          <cell r="L58">
            <v>2</v>
          </cell>
        </row>
        <row r="59">
          <cell r="A59" t="str">
            <v>Inferência Estatística - Turma 01</v>
          </cell>
          <cell r="E59">
            <v>4</v>
          </cell>
          <cell r="F59">
            <v>60</v>
          </cell>
          <cell r="I59">
            <v>29</v>
          </cell>
          <cell r="J59">
            <v>20</v>
          </cell>
          <cell r="K59">
            <v>8</v>
          </cell>
          <cell r="L59">
            <v>1</v>
          </cell>
        </row>
        <row r="62">
          <cell r="E62">
            <v>12</v>
          </cell>
          <cell r="F62">
            <v>180</v>
          </cell>
          <cell r="G62">
            <v>360</v>
          </cell>
          <cell r="I62">
            <v>95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289">
          <cell r="A289" t="str">
            <v>Titular da Comissão Permanente de Pessoal Docente da UFCG</v>
          </cell>
          <cell r="H289" t="str">
            <v>Port. R/SRH/No173</v>
          </cell>
          <cell r="J289" t="str">
            <v>25/10/2002</v>
          </cell>
        </row>
        <row r="307">
          <cell r="L307">
            <v>120</v>
          </cell>
        </row>
        <row r="311">
          <cell r="A311" t="str">
            <v>Graduação em Administração</v>
          </cell>
          <cell r="H311" t="str">
            <v>Port/DCCT/No126/03</v>
          </cell>
          <cell r="J311">
            <v>37883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Graduação em Engenharia Civil</v>
          </cell>
          <cell r="H315" t="str">
            <v>Port/DCCT/No117/03</v>
          </cell>
          <cell r="J315">
            <v>37883</v>
          </cell>
        </row>
        <row r="316">
          <cell r="B316" t="str">
            <v>Participação em Colegiado de Curso como membro suplente</v>
          </cell>
        </row>
        <row r="329">
          <cell r="L329">
            <v>15</v>
          </cell>
        </row>
        <row r="333">
          <cell r="A333" t="str">
            <v>Reunião do Departamento</v>
          </cell>
          <cell r="J333">
            <v>38537</v>
          </cell>
          <cell r="K333">
            <v>38660</v>
          </cell>
        </row>
        <row r="334">
          <cell r="A334" t="str">
            <v>Processos de Dispensa de Disciplinas</v>
          </cell>
        </row>
        <row r="340">
          <cell r="L340">
            <v>100</v>
          </cell>
        </row>
        <row r="345">
          <cell r="A345">
            <v>0</v>
          </cell>
          <cell r="B345">
            <v>0</v>
          </cell>
          <cell r="C345">
            <v>220</v>
          </cell>
          <cell r="D345">
            <v>180</v>
          </cell>
          <cell r="E345">
            <v>0</v>
          </cell>
          <cell r="F345">
            <v>360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120</v>
          </cell>
          <cell r="C348">
            <v>15</v>
          </cell>
          <cell r="D348">
            <v>100</v>
          </cell>
          <cell r="E348">
            <v>995</v>
          </cell>
        </row>
      </sheetData>
      <sheetData sheetId="28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13">
          <cell r="C13" t="str">
            <v>Sérgio Mota Alves</v>
          </cell>
          <cell r="J13" t="str">
            <v>3134699-3</v>
          </cell>
          <cell r="L13" t="str">
            <v>Afastado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 t="str">
            <v>25/04/02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  <cell r="L15" t="str">
            <v>                </v>
          </cell>
        </row>
        <row r="19">
          <cell r="A19" t="str">
            <v>UNICAMP / Campinas-SP</v>
          </cell>
          <cell r="I19">
            <v>38047</v>
          </cell>
          <cell r="J19">
            <v>39141</v>
          </cell>
          <cell r="K19" t="str">
            <v>R/SRH/No 166/04</v>
          </cell>
        </row>
        <row r="21">
          <cell r="A21" t="str">
            <v>Doutorado em Matemática</v>
          </cell>
          <cell r="L21">
            <v>1000</v>
          </cell>
        </row>
        <row r="32">
          <cell r="L32">
            <v>0</v>
          </cell>
        </row>
        <row r="51">
          <cell r="L51">
            <v>0</v>
          </cell>
        </row>
        <row r="62">
          <cell r="F62">
            <v>0</v>
          </cell>
          <cell r="G62">
            <v>0</v>
          </cell>
          <cell r="I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1000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1000</v>
          </cell>
        </row>
      </sheetData>
      <sheetData sheetId="29">
        <row r="5">
          <cell r="L5">
            <v>1000</v>
          </cell>
        </row>
        <row r="6">
          <cell r="L6">
            <v>800</v>
          </cell>
        </row>
        <row r="8">
          <cell r="L8">
            <v>800</v>
          </cell>
        </row>
        <row r="13">
          <cell r="C13" t="str">
            <v>Vandik Estevam Barbosa</v>
          </cell>
          <cell r="J13" t="str">
            <v>0330796-2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28369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II - Turma 01</v>
          </cell>
          <cell r="E57">
            <v>4</v>
          </cell>
          <cell r="F57">
            <v>60</v>
          </cell>
          <cell r="I57">
            <v>47</v>
          </cell>
          <cell r="J57">
            <v>7</v>
          </cell>
          <cell r="K57">
            <v>24</v>
          </cell>
          <cell r="L57">
            <v>16</v>
          </cell>
        </row>
        <row r="58">
          <cell r="A58" t="str">
            <v>Cálculo Diferencial e Integral II - Turma 04</v>
          </cell>
          <cell r="E58">
            <v>4</v>
          </cell>
          <cell r="F58">
            <v>60</v>
          </cell>
          <cell r="I58">
            <v>21</v>
          </cell>
          <cell r="J58">
            <v>6</v>
          </cell>
          <cell r="K58">
            <v>12</v>
          </cell>
          <cell r="L58">
            <v>3</v>
          </cell>
        </row>
        <row r="59">
          <cell r="A59" t="str">
            <v>Equações Diferenciais Lineares - Turma 02</v>
          </cell>
          <cell r="E59">
            <v>4</v>
          </cell>
          <cell r="F59">
            <v>60</v>
          </cell>
          <cell r="I59">
            <v>44</v>
          </cell>
          <cell r="J59">
            <v>19</v>
          </cell>
          <cell r="K59">
            <v>18</v>
          </cell>
          <cell r="L59">
            <v>7</v>
          </cell>
        </row>
        <row r="62">
          <cell r="E62">
            <v>12</v>
          </cell>
          <cell r="F62">
            <v>180</v>
          </cell>
          <cell r="G62">
            <v>420</v>
          </cell>
          <cell r="I62">
            <v>112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78">
          <cell r="A78" t="str">
            <v>José Bruno da Silva Neto</v>
          </cell>
        </row>
        <row r="80">
          <cell r="A80" t="str">
            <v>A Monitoria no curso de Economia e Finanças </v>
          </cell>
          <cell r="J80" t="str">
            <v>FAPESQ</v>
          </cell>
        </row>
        <row r="82">
          <cell r="A82" t="str">
            <v>Monitoria</v>
          </cell>
          <cell r="G82">
            <v>38537</v>
          </cell>
          <cell r="H82">
            <v>38660</v>
          </cell>
        </row>
        <row r="85">
          <cell r="A85" t="str">
            <v>Lorena Monteiro </v>
          </cell>
        </row>
        <row r="87">
          <cell r="A87" t="str">
            <v>A monitoria no curso de Matemática</v>
          </cell>
          <cell r="J87" t="str">
            <v>FAPESQ</v>
          </cell>
        </row>
        <row r="89">
          <cell r="A89" t="str">
            <v>MONITORIA</v>
          </cell>
          <cell r="G89">
            <v>38537</v>
          </cell>
          <cell r="H89">
            <v>38660</v>
          </cell>
        </row>
        <row r="104">
          <cell r="L104">
            <v>180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11">
          <cell r="A311" t="str">
            <v>Graduação em Engenharia Civil</v>
          </cell>
          <cell r="H311" t="str">
            <v>Port/DCCT/No117/03</v>
          </cell>
          <cell r="J311">
            <v>37883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Graduação em  Couros e Tanantes</v>
          </cell>
          <cell r="H315" t="str">
            <v>Port/DCCT/No124/03</v>
          </cell>
          <cell r="J315">
            <v>37883</v>
          </cell>
        </row>
        <row r="316">
          <cell r="B316" t="str">
            <v>Participação em Colegiado de Curso como membro suplente</v>
          </cell>
        </row>
        <row r="329">
          <cell r="L329">
            <v>20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180</v>
          </cell>
          <cell r="E345">
            <v>0</v>
          </cell>
          <cell r="F345">
            <v>420</v>
          </cell>
          <cell r="G345">
            <v>180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20</v>
          </cell>
          <cell r="D348">
            <v>0</v>
          </cell>
          <cell r="E348">
            <v>800</v>
          </cell>
        </row>
      </sheetData>
      <sheetData sheetId="30">
        <row r="5">
          <cell r="L5">
            <v>1000</v>
          </cell>
        </row>
        <row r="6">
          <cell r="L6">
            <v>800</v>
          </cell>
        </row>
        <row r="8">
          <cell r="L8">
            <v>801</v>
          </cell>
        </row>
        <row r="13">
          <cell r="C13" t="str">
            <v>Vanio Fragoso de Melo</v>
          </cell>
          <cell r="J13" t="str">
            <v>1196476-4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35172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38">
          <cell r="L38">
            <v>30</v>
          </cell>
        </row>
        <row r="51">
          <cell r="L51">
            <v>30</v>
          </cell>
        </row>
        <row r="57">
          <cell r="A57" t="str">
            <v>Cál. Dif. e Integral III (Comp.+Elét.) - Turma 01</v>
          </cell>
          <cell r="E57">
            <v>5</v>
          </cell>
          <cell r="F57">
            <v>75</v>
          </cell>
          <cell r="I57">
            <v>60</v>
          </cell>
          <cell r="J57">
            <v>31</v>
          </cell>
          <cell r="K57">
            <v>15</v>
          </cell>
          <cell r="L57">
            <v>14</v>
          </cell>
        </row>
        <row r="62">
          <cell r="E62">
            <v>5</v>
          </cell>
          <cell r="F62">
            <v>75</v>
          </cell>
          <cell r="O62">
            <v>1</v>
          </cell>
        </row>
        <row r="69">
          <cell r="A69" t="str">
            <v>Geometria Diferencial</v>
          </cell>
          <cell r="E69">
            <v>4</v>
          </cell>
          <cell r="F69">
            <v>60</v>
          </cell>
          <cell r="I69">
            <v>6</v>
          </cell>
          <cell r="J69">
            <v>4</v>
          </cell>
          <cell r="K69">
            <v>2</v>
          </cell>
          <cell r="L69">
            <v>0</v>
          </cell>
        </row>
        <row r="74">
          <cell r="E74">
            <v>4</v>
          </cell>
          <cell r="F74">
            <v>60</v>
          </cell>
          <cell r="G74">
            <v>180</v>
          </cell>
          <cell r="I74">
            <v>6</v>
          </cell>
          <cell r="O74">
            <v>1</v>
          </cell>
        </row>
        <row r="78">
          <cell r="A78" t="str">
            <v>Kledilson Peter Ribeiro Honorato</v>
          </cell>
        </row>
        <row r="80">
          <cell r="A80" t="str">
            <v>A Geometria Diferencial de Superfícies - Aspectos Local e Global</v>
          </cell>
          <cell r="J80" t="str">
            <v>CNPq</v>
          </cell>
        </row>
        <row r="82">
          <cell r="A82" t="str">
            <v>PIBIC</v>
          </cell>
          <cell r="G82">
            <v>38565</v>
          </cell>
          <cell r="H82">
            <v>38929</v>
          </cell>
        </row>
        <row r="104">
          <cell r="L104">
            <v>60</v>
          </cell>
        </row>
        <row r="110">
          <cell r="A110" t="str">
            <v>Jamilson Ramos Campos</v>
          </cell>
        </row>
        <row r="112">
          <cell r="A112" t="str">
            <v>Modelos Deformáveis e Colisões</v>
          </cell>
        </row>
        <row r="114">
          <cell r="G114">
            <v>38425</v>
          </cell>
        </row>
        <row r="136">
          <cell r="L136">
            <v>30</v>
          </cell>
        </row>
        <row r="140">
          <cell r="A140" t="str">
            <v>Modelos Deformáveis e Colisões</v>
          </cell>
        </row>
        <row r="142">
          <cell r="H142" t="str">
            <v>Coordenador</v>
          </cell>
          <cell r="J142">
            <v>38443</v>
          </cell>
        </row>
        <row r="158">
          <cell r="L158">
            <v>120</v>
          </cell>
        </row>
        <row r="183">
          <cell r="L183">
            <v>0</v>
          </cell>
        </row>
        <row r="234">
          <cell r="A234" t="str">
            <v>Comissão de Avaliação de Docente</v>
          </cell>
          <cell r="J234">
            <v>38260</v>
          </cell>
        </row>
        <row r="235">
          <cell r="B235" t="str">
            <v>Participação em comissões acadêmicas, assessorias e consultorias que tratem de assuntos de abrangência do centro por designação do chefe</v>
          </cell>
        </row>
        <row r="254">
          <cell r="L254">
            <v>20</v>
          </cell>
        </row>
        <row r="258">
          <cell r="A258" t="str">
            <v>Defesa da aluna Thiciany M. Iwano</v>
          </cell>
          <cell r="K258">
            <v>38642</v>
          </cell>
        </row>
        <row r="259">
          <cell r="B259" t="str">
            <v>Banca examinadora de dissertação</v>
          </cell>
        </row>
        <row r="261">
          <cell r="A261" t="str">
            <v>Concurso Público para Professor Efetivo da UFAL</v>
          </cell>
          <cell r="K261">
            <v>38575</v>
          </cell>
        </row>
        <row r="262">
          <cell r="B262" t="str">
            <v>Banca examinadora de concurso público para professor do ensino superior</v>
          </cell>
        </row>
        <row r="278">
          <cell r="L278">
            <v>26</v>
          </cell>
        </row>
        <row r="285">
          <cell r="L285">
            <v>0</v>
          </cell>
        </row>
        <row r="307">
          <cell r="L307">
            <v>0</v>
          </cell>
        </row>
        <row r="311">
          <cell r="A311" t="str">
            <v>Graduação em Engenharia Agrícola</v>
          </cell>
          <cell r="J311">
            <v>38565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Pós-Graduação em Matemática</v>
          </cell>
          <cell r="J315">
            <v>38565</v>
          </cell>
        </row>
        <row r="316">
          <cell r="B316" t="str">
            <v>Participação em Colegiado de Curso como membro titular, exceto membro nato</v>
          </cell>
        </row>
        <row r="329">
          <cell r="L329">
            <v>20</v>
          </cell>
        </row>
        <row r="345">
          <cell r="A345">
            <v>0</v>
          </cell>
          <cell r="B345">
            <v>0</v>
          </cell>
          <cell r="C345">
            <v>30</v>
          </cell>
          <cell r="D345">
            <v>75</v>
          </cell>
          <cell r="E345">
            <v>60</v>
          </cell>
          <cell r="F345">
            <v>180</v>
          </cell>
          <cell r="G345">
            <v>60</v>
          </cell>
          <cell r="H345">
            <v>30</v>
          </cell>
          <cell r="I345">
            <v>120</v>
          </cell>
          <cell r="J345">
            <v>0</v>
          </cell>
          <cell r="K345">
            <v>20</v>
          </cell>
          <cell r="L345">
            <v>26</v>
          </cell>
        </row>
        <row r="348">
          <cell r="A348">
            <v>0</v>
          </cell>
          <cell r="B348">
            <v>0</v>
          </cell>
          <cell r="C348">
            <v>20</v>
          </cell>
          <cell r="D348">
            <v>0</v>
          </cell>
          <cell r="E348">
            <v>621</v>
          </cell>
        </row>
      </sheetData>
      <sheetData sheetId="31">
        <row r="5">
          <cell r="L5">
            <v>1000</v>
          </cell>
        </row>
        <row r="6">
          <cell r="L6">
            <v>800</v>
          </cell>
        </row>
        <row r="8">
          <cell r="L8">
            <v>840</v>
          </cell>
        </row>
        <row r="13">
          <cell r="C13" t="str">
            <v>Antonio Gomes Nunes</v>
          </cell>
          <cell r="J13" t="str">
            <v>1412720</v>
          </cell>
          <cell r="L13" t="str">
            <v>Ativa</v>
          </cell>
        </row>
        <row r="15">
          <cell r="A15" t="str">
            <v>Graduado</v>
          </cell>
          <cell r="B15" t="str">
            <v>Auxiliar</v>
          </cell>
          <cell r="C15" t="str">
            <v>I</v>
          </cell>
          <cell r="D15">
            <v>37749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Vetorial e Geom. Analítica - Turma 05</v>
          </cell>
          <cell r="E57">
            <v>4</v>
          </cell>
          <cell r="F57">
            <v>60</v>
          </cell>
          <cell r="I57">
            <v>59</v>
          </cell>
          <cell r="J57">
            <v>27</v>
          </cell>
          <cell r="K57">
            <v>23</v>
          </cell>
          <cell r="L57">
            <v>9</v>
          </cell>
        </row>
        <row r="58">
          <cell r="A58" t="str">
            <v>Álgebra Vetorial e Geom. Analítica - Turma 08</v>
          </cell>
          <cell r="E58">
            <v>4</v>
          </cell>
          <cell r="F58">
            <v>60</v>
          </cell>
          <cell r="I58">
            <v>57</v>
          </cell>
          <cell r="J58">
            <v>9</v>
          </cell>
          <cell r="K58">
            <v>24</v>
          </cell>
          <cell r="L58">
            <v>24</v>
          </cell>
        </row>
        <row r="59">
          <cell r="A59" t="str">
            <v>Mat. Apl. à Administração I - Turma 01</v>
          </cell>
          <cell r="E59">
            <v>4</v>
          </cell>
          <cell r="F59">
            <v>60</v>
          </cell>
          <cell r="I59">
            <v>60</v>
          </cell>
          <cell r="J59">
            <v>25</v>
          </cell>
          <cell r="K59">
            <v>24</v>
          </cell>
          <cell r="L59">
            <v>11</v>
          </cell>
        </row>
        <row r="60">
          <cell r="A60" t="str">
            <v>Mat. Apl. à Administração II - Turma 02</v>
          </cell>
          <cell r="E60">
            <v>4</v>
          </cell>
          <cell r="F60">
            <v>60</v>
          </cell>
          <cell r="I60">
            <v>45</v>
          </cell>
          <cell r="J60">
            <v>26</v>
          </cell>
          <cell r="K60">
            <v>13</v>
          </cell>
          <cell r="L60">
            <v>6</v>
          </cell>
        </row>
        <row r="62">
          <cell r="E62">
            <v>16</v>
          </cell>
          <cell r="F62">
            <v>240</v>
          </cell>
          <cell r="G62">
            <v>480</v>
          </cell>
          <cell r="I62">
            <v>221</v>
          </cell>
          <cell r="O62">
            <v>4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78">
          <cell r="A78" t="str">
            <v>Pedro P. Neves Júnior</v>
          </cell>
        </row>
        <row r="80">
          <cell r="A80" t="str">
            <v>A Monitoria no DME</v>
          </cell>
        </row>
        <row r="82">
          <cell r="A82" t="str">
            <v>Monitoria</v>
          </cell>
          <cell r="G82">
            <v>38543</v>
          </cell>
          <cell r="H82">
            <v>38666</v>
          </cell>
        </row>
        <row r="85">
          <cell r="A85" t="str">
            <v>Rafael Adolfo Batista Nogueiro</v>
          </cell>
        </row>
        <row r="87">
          <cell r="A87" t="str">
            <v>A Monitoria no DME</v>
          </cell>
        </row>
        <row r="89">
          <cell r="A89" t="str">
            <v>Monitoria</v>
          </cell>
          <cell r="G89">
            <v>38543</v>
          </cell>
          <cell r="H89">
            <v>38666</v>
          </cell>
        </row>
        <row r="104">
          <cell r="L104">
            <v>120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240</v>
          </cell>
          <cell r="E345">
            <v>0</v>
          </cell>
          <cell r="F345">
            <v>480</v>
          </cell>
          <cell r="G345">
            <v>120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840</v>
          </cell>
        </row>
      </sheetData>
      <sheetData sheetId="32">
        <row r="5">
          <cell r="L5">
            <v>1000</v>
          </cell>
        </row>
        <row r="6">
          <cell r="L6">
            <v>800</v>
          </cell>
        </row>
        <row r="8">
          <cell r="L8">
            <v>800</v>
          </cell>
        </row>
        <row r="13">
          <cell r="C13" t="str">
            <v>Givaldo de Lima</v>
          </cell>
          <cell r="J13" t="str">
            <v>14572115</v>
          </cell>
          <cell r="L13" t="str">
            <v>Ativa</v>
          </cell>
        </row>
        <row r="15">
          <cell r="A15" t="str">
            <v>Graduado</v>
          </cell>
          <cell r="B15" t="str">
            <v>Auxiliar</v>
          </cell>
          <cell r="C15" t="str">
            <v>I</v>
          </cell>
          <cell r="D15">
            <v>38152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Linear I - Turma 02</v>
          </cell>
          <cell r="E57">
            <v>4</v>
          </cell>
          <cell r="F57">
            <v>60</v>
          </cell>
          <cell r="I57">
            <v>60</v>
          </cell>
          <cell r="J57">
            <v>25</v>
          </cell>
          <cell r="K57">
            <v>6</v>
          </cell>
          <cell r="L57">
            <v>29</v>
          </cell>
        </row>
        <row r="58">
          <cell r="A58" t="str">
            <v>Cálculo Diferencial e Integral I - Turma 01</v>
          </cell>
          <cell r="E58">
            <v>6</v>
          </cell>
          <cell r="F58">
            <v>90</v>
          </cell>
          <cell r="I58">
            <v>62</v>
          </cell>
          <cell r="J58">
            <v>23</v>
          </cell>
          <cell r="K58">
            <v>19</v>
          </cell>
          <cell r="L58">
            <v>20</v>
          </cell>
        </row>
        <row r="59">
          <cell r="A59" t="str">
            <v>Cálculo Diferencial e Integral I - Turma 06</v>
          </cell>
          <cell r="E59">
            <v>6</v>
          </cell>
          <cell r="F59">
            <v>90</v>
          </cell>
          <cell r="I59">
            <v>60</v>
          </cell>
          <cell r="J59">
            <v>18</v>
          </cell>
          <cell r="K59">
            <v>23</v>
          </cell>
          <cell r="L59">
            <v>19</v>
          </cell>
        </row>
        <row r="62">
          <cell r="E62">
            <v>16</v>
          </cell>
          <cell r="F62">
            <v>240</v>
          </cell>
          <cell r="G62">
            <v>560</v>
          </cell>
          <cell r="I62">
            <v>182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240</v>
          </cell>
          <cell r="E345">
            <v>0</v>
          </cell>
          <cell r="F345">
            <v>560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800</v>
          </cell>
        </row>
      </sheetData>
      <sheetData sheetId="33">
        <row r="5">
          <cell r="L5">
            <v>1000</v>
          </cell>
        </row>
        <row r="6">
          <cell r="L6">
            <v>800</v>
          </cell>
        </row>
        <row r="8">
          <cell r="L8">
            <v>800</v>
          </cell>
        </row>
        <row r="13">
          <cell r="C13" t="str">
            <v>Ivaldo Maciel de Brito</v>
          </cell>
          <cell r="J13" t="str">
            <v>7334047-1</v>
          </cell>
          <cell r="L13" t="str">
            <v>Ativa</v>
          </cell>
        </row>
        <row r="15">
          <cell r="A15" t="str">
            <v>Graduado</v>
          </cell>
          <cell r="B15" t="str">
            <v>Auxiliar</v>
          </cell>
          <cell r="C15" t="str">
            <v>I</v>
          </cell>
          <cell r="D15">
            <v>38399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Vetorial e Geometria Analítica - Turma 03</v>
          </cell>
          <cell r="E57">
            <v>4</v>
          </cell>
          <cell r="F57">
            <v>60</v>
          </cell>
          <cell r="I57">
            <v>60</v>
          </cell>
          <cell r="J57">
            <v>6</v>
          </cell>
          <cell r="K57">
            <v>30</v>
          </cell>
          <cell r="L57">
            <v>24</v>
          </cell>
        </row>
        <row r="58">
          <cell r="A58" t="str">
            <v>Álgebra Vetorial e Geometria Analítica - Turma 07</v>
          </cell>
          <cell r="E58">
            <v>4</v>
          </cell>
          <cell r="F58">
            <v>60</v>
          </cell>
          <cell r="I58">
            <v>60</v>
          </cell>
          <cell r="J58">
            <v>20</v>
          </cell>
          <cell r="K58">
            <v>21</v>
          </cell>
          <cell r="L58">
            <v>19</v>
          </cell>
        </row>
        <row r="59">
          <cell r="A59" t="str">
            <v>Cálculo Dif. e Integral I (Comp.+Elét.) - Turma 02</v>
          </cell>
          <cell r="E59">
            <v>4</v>
          </cell>
          <cell r="F59">
            <v>60</v>
          </cell>
          <cell r="I59">
            <v>55</v>
          </cell>
          <cell r="J59">
            <v>29</v>
          </cell>
          <cell r="K59">
            <v>11</v>
          </cell>
          <cell r="L59">
            <v>15</v>
          </cell>
        </row>
        <row r="60">
          <cell r="A60" t="str">
            <v>Métodos Quantitativos III - Turma 01</v>
          </cell>
          <cell r="E60">
            <v>4</v>
          </cell>
          <cell r="F60">
            <v>60</v>
          </cell>
          <cell r="I60">
            <v>42</v>
          </cell>
          <cell r="J60">
            <v>25</v>
          </cell>
          <cell r="K60">
            <v>13</v>
          </cell>
          <cell r="L60">
            <v>4</v>
          </cell>
        </row>
        <row r="62">
          <cell r="E62">
            <v>16</v>
          </cell>
          <cell r="F62">
            <v>240</v>
          </cell>
          <cell r="G62">
            <v>560</v>
          </cell>
          <cell r="I62">
            <v>217</v>
          </cell>
          <cell r="O62">
            <v>4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240</v>
          </cell>
          <cell r="E345">
            <v>0</v>
          </cell>
          <cell r="F345">
            <v>560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800</v>
          </cell>
        </row>
      </sheetData>
      <sheetData sheetId="34">
        <row r="5">
          <cell r="L5">
            <v>1000</v>
          </cell>
        </row>
        <row r="6">
          <cell r="L6">
            <v>800</v>
          </cell>
        </row>
        <row r="8">
          <cell r="L8">
            <v>810</v>
          </cell>
        </row>
        <row r="13">
          <cell r="C13" t="str">
            <v>José Iraponil Costa Lima</v>
          </cell>
          <cell r="J13" t="str">
            <v>1503651</v>
          </cell>
          <cell r="L13" t="str">
            <v>Ativa</v>
          </cell>
        </row>
        <row r="15">
          <cell r="A15" t="str">
            <v>Especialista</v>
          </cell>
          <cell r="B15" t="str">
            <v>Auxiliar</v>
          </cell>
          <cell r="C15" t="str">
            <v>I</v>
          </cell>
          <cell r="D15">
            <v>38538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Est. Apl. à Ciências Sociais II - Turma 01</v>
          </cell>
          <cell r="E57">
            <v>4</v>
          </cell>
          <cell r="F57">
            <v>60</v>
          </cell>
          <cell r="I57">
            <v>19</v>
          </cell>
          <cell r="J57">
            <v>13</v>
          </cell>
          <cell r="K57">
            <v>4</v>
          </cell>
          <cell r="L57">
            <v>2</v>
          </cell>
        </row>
        <row r="58">
          <cell r="A58" t="str">
            <v>Introd. à Estatística Econômica - Turma 01</v>
          </cell>
          <cell r="E58">
            <v>4</v>
          </cell>
          <cell r="F58">
            <v>60</v>
          </cell>
          <cell r="I58">
            <v>60</v>
          </cell>
          <cell r="J58">
            <v>14</v>
          </cell>
          <cell r="K58">
            <v>29</v>
          </cell>
          <cell r="L58">
            <v>17</v>
          </cell>
        </row>
        <row r="59">
          <cell r="A59" t="str">
            <v>Probabilidade e Estatística - Turma 01</v>
          </cell>
          <cell r="E59">
            <v>6</v>
          </cell>
          <cell r="F59">
            <v>90</v>
          </cell>
          <cell r="I59">
            <v>56</v>
          </cell>
          <cell r="J59">
            <v>35</v>
          </cell>
          <cell r="K59">
            <v>14</v>
          </cell>
          <cell r="L59">
            <v>7</v>
          </cell>
        </row>
        <row r="62">
          <cell r="E62">
            <v>14</v>
          </cell>
          <cell r="F62">
            <v>210</v>
          </cell>
          <cell r="G62">
            <v>420</v>
          </cell>
          <cell r="I62">
            <v>135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78">
          <cell r="A78" t="str">
            <v>Natanailza Martins Alves</v>
          </cell>
        </row>
        <row r="80">
          <cell r="A80" t="str">
            <v>Monitoria de Probabilidade e Estatística</v>
          </cell>
        </row>
        <row r="82">
          <cell r="A82" t="str">
            <v>Monitoria</v>
          </cell>
          <cell r="G82">
            <v>38537</v>
          </cell>
          <cell r="H82">
            <v>38660</v>
          </cell>
        </row>
        <row r="104">
          <cell r="L104">
            <v>180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210</v>
          </cell>
          <cell r="E345">
            <v>0</v>
          </cell>
          <cell r="F345">
            <v>420</v>
          </cell>
          <cell r="G345">
            <v>180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810</v>
          </cell>
        </row>
      </sheetData>
      <sheetData sheetId="35">
        <row r="5">
          <cell r="L5">
            <v>1000</v>
          </cell>
        </row>
        <row r="6">
          <cell r="L6">
            <v>800</v>
          </cell>
        </row>
        <row r="8">
          <cell r="L8">
            <v>820</v>
          </cell>
        </row>
        <row r="13">
          <cell r="C13" t="str">
            <v>José Vieira Alves</v>
          </cell>
          <cell r="J13" t="str">
            <v>6330862-1</v>
          </cell>
          <cell r="L13" t="str">
            <v>Ativa</v>
          </cell>
        </row>
        <row r="15">
          <cell r="A15" t="str">
            <v>Mestre</v>
          </cell>
          <cell r="B15" t="str">
            <v>Auxiliar</v>
          </cell>
          <cell r="C15" t="str">
            <v>I</v>
          </cell>
          <cell r="D15">
            <v>38152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Equações Diferenciais Lineares - Turma 01</v>
          </cell>
          <cell r="E57">
            <v>4</v>
          </cell>
          <cell r="F57">
            <v>60</v>
          </cell>
          <cell r="I57">
            <v>55</v>
          </cell>
          <cell r="J57">
            <v>19</v>
          </cell>
          <cell r="K57">
            <v>25</v>
          </cell>
          <cell r="L57">
            <v>11</v>
          </cell>
        </row>
        <row r="58">
          <cell r="A58" t="str">
            <v>Equações Diferenciais Lineares - Turma 03</v>
          </cell>
          <cell r="E58">
            <v>4</v>
          </cell>
          <cell r="F58">
            <v>60</v>
          </cell>
          <cell r="I58">
            <v>53</v>
          </cell>
          <cell r="J58">
            <v>21</v>
          </cell>
          <cell r="K58">
            <v>25</v>
          </cell>
          <cell r="L58">
            <v>7</v>
          </cell>
        </row>
        <row r="59">
          <cell r="A59" t="str">
            <v>Métodos Quantitativos I - Turma 01</v>
          </cell>
          <cell r="E59">
            <v>4</v>
          </cell>
          <cell r="F59">
            <v>60</v>
          </cell>
          <cell r="I59">
            <v>44</v>
          </cell>
          <cell r="J59">
            <v>18</v>
          </cell>
          <cell r="K59">
            <v>17</v>
          </cell>
          <cell r="L59">
            <v>9</v>
          </cell>
        </row>
        <row r="60">
          <cell r="A60" t="str">
            <v>Cálculo Diferencial e Integral II - Turma 02</v>
          </cell>
          <cell r="E60">
            <v>4</v>
          </cell>
          <cell r="F60">
            <v>60</v>
          </cell>
          <cell r="I60">
            <v>45</v>
          </cell>
          <cell r="J60">
            <v>21</v>
          </cell>
          <cell r="K60">
            <v>14</v>
          </cell>
          <cell r="L60">
            <v>10</v>
          </cell>
        </row>
        <row r="62">
          <cell r="E62">
            <v>16</v>
          </cell>
          <cell r="F62">
            <v>240</v>
          </cell>
          <cell r="G62">
            <v>480</v>
          </cell>
          <cell r="I62">
            <v>193</v>
          </cell>
          <cell r="O62">
            <v>4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64">
          <cell r="A164" t="str">
            <v>Olimpíadas de Matemática</v>
          </cell>
          <cell r="I164" t="str">
            <v>Permanente</v>
          </cell>
        </row>
        <row r="166">
          <cell r="A166" t="str">
            <v>Apoio à Comunidade</v>
          </cell>
          <cell r="D166" t="str">
            <v>CNPq</v>
          </cell>
          <cell r="F166" t="str">
            <v>Ativ.Ext. 0040001</v>
          </cell>
          <cell r="H166" t="str">
            <v>Colaborador </v>
          </cell>
          <cell r="J166">
            <v>38454</v>
          </cell>
          <cell r="K166">
            <v>38696</v>
          </cell>
        </row>
        <row r="168">
          <cell r="E168" t="str">
            <v>Alunos e professores das redes pública e privada de ensinos fundamental e médio de CG e região</v>
          </cell>
          <cell r="I168" t="str">
            <v>DME/CCT/UFCG</v>
          </cell>
        </row>
        <row r="183">
          <cell r="L183">
            <v>100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240</v>
          </cell>
          <cell r="E345">
            <v>0</v>
          </cell>
          <cell r="F345">
            <v>480</v>
          </cell>
          <cell r="G345">
            <v>0</v>
          </cell>
          <cell r="H345">
            <v>0</v>
          </cell>
          <cell r="I345">
            <v>0</v>
          </cell>
          <cell r="J345">
            <v>100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820</v>
          </cell>
        </row>
      </sheetData>
      <sheetData sheetId="36">
        <row r="5">
          <cell r="L5">
            <v>1000</v>
          </cell>
        </row>
        <row r="6">
          <cell r="L6">
            <v>800</v>
          </cell>
        </row>
        <row r="8">
          <cell r="L8">
            <v>800</v>
          </cell>
        </row>
        <row r="13">
          <cell r="C13" t="str">
            <v>Juliana Aragão de Araújo</v>
          </cell>
          <cell r="J13" t="str">
            <v>2354783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38538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 - Turma 03</v>
          </cell>
          <cell r="E57">
            <v>6</v>
          </cell>
          <cell r="F57">
            <v>90</v>
          </cell>
          <cell r="I57">
            <v>60</v>
          </cell>
          <cell r="J57">
            <v>12</v>
          </cell>
          <cell r="K57">
            <v>24</v>
          </cell>
          <cell r="L57">
            <v>24</v>
          </cell>
        </row>
        <row r="58">
          <cell r="A58" t="str">
            <v>Cálculo Dif. e Integral I (Comp.+Elét.) - Turma 01</v>
          </cell>
          <cell r="E58">
            <v>4</v>
          </cell>
          <cell r="F58">
            <v>60</v>
          </cell>
          <cell r="I58">
            <v>63</v>
          </cell>
          <cell r="J58">
            <v>28</v>
          </cell>
          <cell r="K58">
            <v>16</v>
          </cell>
          <cell r="L58">
            <v>19</v>
          </cell>
        </row>
        <row r="59">
          <cell r="A59" t="str">
            <v>Fundamentos da Geometria Euclidiana - Turma 01</v>
          </cell>
          <cell r="E59">
            <v>6</v>
          </cell>
          <cell r="F59">
            <v>90</v>
          </cell>
          <cell r="I59">
            <v>15</v>
          </cell>
          <cell r="J59">
            <v>7</v>
          </cell>
          <cell r="K59">
            <v>4</v>
          </cell>
          <cell r="L59">
            <v>4</v>
          </cell>
        </row>
        <row r="62">
          <cell r="E62">
            <v>16</v>
          </cell>
          <cell r="F62">
            <v>240</v>
          </cell>
          <cell r="G62">
            <v>560</v>
          </cell>
          <cell r="I62">
            <v>138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187">
          <cell r="A187" t="str">
            <v>J. A. Araújo, A. J. Souza, Escoamentos bifásicos em meios porosos com efeitos de histerese, Anais do 3o. Congresso Brasileiro de P&amp;D em Petróleo e Gás em CD-ROM, 02/10/2005 à 05/10/2005, Salvador - BA. </v>
          </cell>
        </row>
        <row r="188">
          <cell r="B188" t="str">
            <v>Trabalhos completos publicados em anais de eventos nacionais</v>
          </cell>
        </row>
        <row r="191">
          <cell r="A191" t="str">
            <v>J. A. Araújo, A. J. Souza, Two-phase flow in porous media with hysteresis effects, Caderno de resumos do  IX workshop on Partial Differential Equations, pg. 6, 18/07/2005 à 22/07/2005,  Rio de Janeiro - RJ.</v>
          </cell>
        </row>
        <row r="192">
          <cell r="B192" t="str">
            <v>Resumo publicado em anais de eventos internacionais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240</v>
          </cell>
          <cell r="E345">
            <v>0</v>
          </cell>
          <cell r="F345">
            <v>560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800</v>
          </cell>
        </row>
      </sheetData>
      <sheetData sheetId="37">
        <row r="5">
          <cell r="L5">
            <v>1000</v>
          </cell>
        </row>
        <row r="6">
          <cell r="L6">
            <v>800</v>
          </cell>
        </row>
        <row r="8">
          <cell r="L8">
            <v>800</v>
          </cell>
        </row>
        <row r="13">
          <cell r="C13" t="str">
            <v>Lauriclécio Figueiredo Lopes</v>
          </cell>
          <cell r="J13" t="str">
            <v>1485993</v>
          </cell>
          <cell r="L13" t="str">
            <v>Ativa</v>
          </cell>
        </row>
        <row r="15">
          <cell r="A15" t="str">
            <v>Graduado</v>
          </cell>
          <cell r="B15" t="str">
            <v>Auxiliar</v>
          </cell>
          <cell r="C15" t="str">
            <v>I</v>
          </cell>
          <cell r="D15">
            <v>38399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II - Turma 03</v>
          </cell>
          <cell r="E57">
            <v>4</v>
          </cell>
          <cell r="F57">
            <v>60</v>
          </cell>
          <cell r="I57">
            <v>37</v>
          </cell>
          <cell r="J57">
            <v>15</v>
          </cell>
          <cell r="K57">
            <v>12</v>
          </cell>
          <cell r="L57">
            <v>10</v>
          </cell>
        </row>
        <row r="58">
          <cell r="A58" t="str">
            <v>Cálculo Dif. e Integral II (Comp.+Elét.) - Turma 01</v>
          </cell>
          <cell r="E58">
            <v>4</v>
          </cell>
          <cell r="F58">
            <v>60</v>
          </cell>
          <cell r="I58">
            <v>60</v>
          </cell>
          <cell r="J58">
            <v>29</v>
          </cell>
          <cell r="K58">
            <v>17</v>
          </cell>
          <cell r="L58">
            <v>14</v>
          </cell>
        </row>
        <row r="59">
          <cell r="A59" t="str">
            <v>Algebra Vetorial e Geometria Analítica - Turma 04</v>
          </cell>
          <cell r="E59">
            <v>4</v>
          </cell>
          <cell r="F59">
            <v>60</v>
          </cell>
          <cell r="I59">
            <v>60</v>
          </cell>
          <cell r="J59">
            <v>7</v>
          </cell>
          <cell r="K59">
            <v>27</v>
          </cell>
          <cell r="L59">
            <v>26</v>
          </cell>
        </row>
        <row r="60">
          <cell r="A60" t="str">
            <v>Algebra Vetorial e Geometria Analítica - Turma 09</v>
          </cell>
          <cell r="E60">
            <v>4</v>
          </cell>
          <cell r="F60">
            <v>60</v>
          </cell>
          <cell r="I60">
            <v>28</v>
          </cell>
          <cell r="J60">
            <v>14</v>
          </cell>
          <cell r="K60">
            <v>10</v>
          </cell>
          <cell r="L60">
            <v>4</v>
          </cell>
        </row>
        <row r="62">
          <cell r="E62">
            <v>16</v>
          </cell>
          <cell r="F62">
            <v>240</v>
          </cell>
          <cell r="G62">
            <v>560</v>
          </cell>
          <cell r="I62">
            <v>185</v>
          </cell>
          <cell r="O62">
            <v>4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240</v>
          </cell>
          <cell r="E345">
            <v>0</v>
          </cell>
          <cell r="F345">
            <v>560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800</v>
          </cell>
        </row>
      </sheetData>
      <sheetData sheetId="38">
        <row r="5">
          <cell r="L5">
            <v>1000</v>
          </cell>
        </row>
        <row r="6">
          <cell r="L6">
            <v>800</v>
          </cell>
        </row>
        <row r="8">
          <cell r="L8">
            <v>800</v>
          </cell>
        </row>
        <row r="13">
          <cell r="C13" t="str">
            <v>Luis Paulo de Lacerda Cavalcante</v>
          </cell>
          <cell r="J13" t="str">
            <v>1503656-0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38538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 - Turma 02</v>
          </cell>
          <cell r="E57">
            <v>6</v>
          </cell>
          <cell r="F57">
            <v>90</v>
          </cell>
          <cell r="I57">
            <v>61</v>
          </cell>
          <cell r="J57">
            <v>18</v>
          </cell>
          <cell r="K57">
            <v>15</v>
          </cell>
          <cell r="L57">
            <v>28</v>
          </cell>
        </row>
        <row r="58">
          <cell r="A58" t="str">
            <v>Cálculo Diferencial e Integral I - Turma 05</v>
          </cell>
          <cell r="E58">
            <v>6</v>
          </cell>
          <cell r="F58">
            <v>90</v>
          </cell>
          <cell r="I58">
            <v>60</v>
          </cell>
          <cell r="J58">
            <v>13</v>
          </cell>
          <cell r="K58">
            <v>22</v>
          </cell>
          <cell r="L58">
            <v>25</v>
          </cell>
        </row>
        <row r="59">
          <cell r="A59" t="str">
            <v>Equações Diferenciais (Elétrica) - Turma 01</v>
          </cell>
          <cell r="E59">
            <v>4</v>
          </cell>
          <cell r="F59">
            <v>60</v>
          </cell>
          <cell r="I59">
            <v>48</v>
          </cell>
          <cell r="J59">
            <v>43</v>
          </cell>
          <cell r="K59">
            <v>2</v>
          </cell>
          <cell r="L59">
            <v>3</v>
          </cell>
        </row>
        <row r="62">
          <cell r="E62">
            <v>16</v>
          </cell>
          <cell r="F62">
            <v>240</v>
          </cell>
          <cell r="G62">
            <v>560</v>
          </cell>
          <cell r="I62">
            <v>169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240</v>
          </cell>
          <cell r="E345">
            <v>0</v>
          </cell>
          <cell r="F345">
            <v>560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800</v>
          </cell>
        </row>
      </sheetData>
      <sheetData sheetId="39">
        <row r="5">
          <cell r="L5">
            <v>1000</v>
          </cell>
        </row>
        <row r="6">
          <cell r="L6">
            <v>800</v>
          </cell>
        </row>
        <row r="8">
          <cell r="L8">
            <v>690</v>
          </cell>
        </row>
        <row r="13">
          <cell r="C13" t="str">
            <v>Rosângela da Silva Figueredo</v>
          </cell>
          <cell r="J13" t="str">
            <v>1436471</v>
          </cell>
          <cell r="L13" t="str">
            <v>Ativa</v>
          </cell>
        </row>
        <row r="15">
          <cell r="A15" t="str">
            <v>Graduado</v>
          </cell>
          <cell r="B15" t="str">
            <v>Auxiliar</v>
          </cell>
          <cell r="C15" t="str">
            <v>I</v>
          </cell>
          <cell r="D15">
            <v>37946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Estatística Descritiva - Turma 01</v>
          </cell>
          <cell r="E57">
            <v>4</v>
          </cell>
          <cell r="F57">
            <v>60</v>
          </cell>
          <cell r="I57">
            <v>35</v>
          </cell>
          <cell r="J57">
            <v>26</v>
          </cell>
          <cell r="K57">
            <v>6</v>
          </cell>
          <cell r="L57">
            <v>3</v>
          </cell>
        </row>
        <row r="58">
          <cell r="A58" t="str">
            <v>Estatística Descritiva - Turma 02</v>
          </cell>
          <cell r="E58">
            <v>4</v>
          </cell>
          <cell r="F58">
            <v>60</v>
          </cell>
          <cell r="I58">
            <v>38</v>
          </cell>
          <cell r="J58">
            <v>24</v>
          </cell>
          <cell r="K58">
            <v>12</v>
          </cell>
          <cell r="L58">
            <v>2</v>
          </cell>
        </row>
        <row r="59">
          <cell r="A59" t="str">
            <v>Probabilidade e Estatística - Turma 02</v>
          </cell>
          <cell r="E59">
            <v>6</v>
          </cell>
          <cell r="F59">
            <v>90</v>
          </cell>
          <cell r="I59">
            <v>58</v>
          </cell>
          <cell r="J59">
            <v>33</v>
          </cell>
          <cell r="K59">
            <v>18</v>
          </cell>
          <cell r="L59">
            <v>7</v>
          </cell>
        </row>
        <row r="62">
          <cell r="E62">
            <v>14</v>
          </cell>
          <cell r="F62">
            <v>210</v>
          </cell>
          <cell r="G62">
            <v>480</v>
          </cell>
          <cell r="I62">
            <v>131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78">
          <cell r="A78" t="str">
            <v>Jonata da Silva Leoncio</v>
          </cell>
        </row>
        <row r="80">
          <cell r="A80" t="str">
            <v>Monitoria da disciplina Introdução á Estatistica Economica</v>
          </cell>
        </row>
        <row r="82">
          <cell r="A82" t="str">
            <v>Monitoria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210</v>
          </cell>
          <cell r="E345">
            <v>0</v>
          </cell>
          <cell r="F345">
            <v>480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690</v>
          </cell>
        </row>
      </sheetData>
      <sheetData sheetId="40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</sheetData>
      <sheetData sheetId="41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</sheetData>
      <sheetData sheetId="42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</sheetData>
      <sheetData sheetId="43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</sheetData>
      <sheetData sheetId="44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</sheetData>
      <sheetData sheetId="45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</sheetData>
      <sheetData sheetId="46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</sheetData>
      <sheetData sheetId="47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</sheetData>
      <sheetData sheetId="48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</sheetData>
      <sheetData sheetId="49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7"/>
  <sheetViews>
    <sheetView workbookViewId="0" topLeftCell="A1">
      <selection activeCell="K109" sqref="K109"/>
    </sheetView>
  </sheetViews>
  <sheetFormatPr defaultColWidth="9.140625" defaultRowHeight="12.75"/>
  <cols>
    <col min="1" max="1" width="12.421875" style="0" customWidth="1"/>
    <col min="2" max="2" width="7.00390625" style="0" customWidth="1"/>
    <col min="3" max="3" width="7.57421875" style="0" customWidth="1"/>
    <col min="4" max="4" width="10.57421875" style="0" customWidth="1"/>
    <col min="5" max="5" width="7.140625" style="0" customWidth="1"/>
    <col min="8" max="8" width="9.7109375" style="0" customWidth="1"/>
    <col min="9" max="9" width="7.28125" style="0" customWidth="1"/>
  </cols>
  <sheetData>
    <row r="1" spans="1:9" ht="13.5" thickBot="1">
      <c r="A1" s="174" t="s">
        <v>189</v>
      </c>
      <c r="B1" s="175"/>
      <c r="C1" s="175"/>
      <c r="D1" s="175"/>
      <c r="E1" s="175"/>
      <c r="F1" s="175"/>
      <c r="G1" s="175"/>
      <c r="H1" s="175"/>
      <c r="I1" s="176"/>
    </row>
    <row r="2" spans="1:9" ht="13.5" thickBot="1">
      <c r="A2" s="167"/>
      <c r="B2" s="167"/>
      <c r="C2" s="167"/>
      <c r="D2" s="167"/>
      <c r="E2" s="167"/>
      <c r="F2" s="167"/>
      <c r="G2" s="167"/>
      <c r="H2" s="167"/>
      <c r="I2" s="167"/>
    </row>
    <row r="3" spans="1:9" ht="13.5" thickBot="1">
      <c r="A3" s="204" t="s">
        <v>237</v>
      </c>
      <c r="B3" s="205"/>
      <c r="C3" s="205"/>
      <c r="D3" s="205"/>
      <c r="E3" s="205"/>
      <c r="F3" s="206"/>
      <c r="G3" s="76"/>
      <c r="H3" s="77" t="s">
        <v>85</v>
      </c>
      <c r="I3" s="75" t="str">
        <f>'[1]p1'!$H$4</f>
        <v>2005.1</v>
      </c>
    </row>
    <row r="4" spans="1:19" s="1" customFormat="1" ht="13.5" thickBot="1">
      <c r="A4" s="168"/>
      <c r="B4" s="168"/>
      <c r="C4" s="168"/>
      <c r="D4" s="168"/>
      <c r="E4" s="168"/>
      <c r="F4" s="168"/>
      <c r="G4" s="168"/>
      <c r="H4" s="168"/>
      <c r="I4" s="168"/>
      <c r="J4" s="29"/>
      <c r="K4" s="29"/>
      <c r="L4" s="29"/>
      <c r="M4" s="29"/>
      <c r="N4" s="29"/>
      <c r="O4"/>
      <c r="P4"/>
      <c r="Q4"/>
      <c r="R4"/>
      <c r="S4"/>
    </row>
    <row r="5" spans="1:12" s="1" customFormat="1" ht="12.75">
      <c r="A5" s="278" t="s">
        <v>174</v>
      </c>
      <c r="B5" s="279"/>
      <c r="C5" s="269" t="str">
        <f>'[1]p1'!$C$5:$F$5</f>
        <v>28/06/05 a 28/11/05</v>
      </c>
      <c r="D5" s="270"/>
      <c r="E5" s="214"/>
      <c r="F5" s="271"/>
      <c r="G5" s="276"/>
      <c r="H5" s="168"/>
      <c r="I5" s="168"/>
      <c r="J5" s="7"/>
      <c r="K5" s="7"/>
      <c r="L5" s="7"/>
    </row>
    <row r="6" spans="1:12" s="1" customFormat="1" ht="13.5" thickBot="1">
      <c r="A6" s="207" t="s">
        <v>175</v>
      </c>
      <c r="B6" s="208"/>
      <c r="C6" s="273" t="str">
        <f>'[1]p1'!$C$6:$F$6</f>
        <v>04/07/05 a 04/11/05</v>
      </c>
      <c r="D6" s="274"/>
      <c r="E6" s="218"/>
      <c r="F6" s="275"/>
      <c r="G6" s="277"/>
      <c r="H6" s="199"/>
      <c r="I6" s="199"/>
      <c r="J6" s="7"/>
      <c r="K6" s="7"/>
      <c r="L6" s="7"/>
    </row>
    <row r="7" spans="1:12" s="1" customFormat="1" ht="13.5" thickBot="1">
      <c r="A7" s="165" t="s">
        <v>176</v>
      </c>
      <c r="B7" s="163"/>
      <c r="C7" s="169" t="str">
        <f>'[1]p1'!$C$7:$F$7</f>
        <v>17/06 a 01/07/05 e 08/11 a 18/11/05</v>
      </c>
      <c r="D7" s="166"/>
      <c r="E7" s="164"/>
      <c r="F7" s="10" t="s">
        <v>16</v>
      </c>
      <c r="G7" s="160" t="str">
        <f>'[1]p1'!$H$7</f>
        <v>Férias</v>
      </c>
      <c r="H7" s="161"/>
      <c r="I7" s="162"/>
      <c r="J7"/>
      <c r="K7"/>
      <c r="L7"/>
    </row>
    <row r="8" spans="1:12" s="1" customFormat="1" ht="13.5" thickBot="1">
      <c r="A8" s="160" t="s">
        <v>71</v>
      </c>
      <c r="B8" s="161"/>
      <c r="C8" s="162"/>
      <c r="D8" s="13">
        <f>'[1]p1'!$E$8</f>
        <v>25</v>
      </c>
      <c r="E8" s="213"/>
      <c r="F8" s="214"/>
      <c r="G8" s="215"/>
      <c r="H8" s="215"/>
      <c r="I8" s="216"/>
      <c r="J8" s="7"/>
      <c r="K8" s="7"/>
      <c r="L8" s="7"/>
    </row>
    <row r="9" spans="1:12" s="1" customFormat="1" ht="13.5" thickBot="1">
      <c r="A9" s="268" t="s">
        <v>72</v>
      </c>
      <c r="B9" s="161"/>
      <c r="C9" s="162"/>
      <c r="D9" s="13">
        <f>'[1]p1'!$E$9</f>
        <v>20</v>
      </c>
      <c r="E9" s="217"/>
      <c r="F9" s="218"/>
      <c r="G9" s="173"/>
      <c r="H9" s="173"/>
      <c r="I9" s="219"/>
      <c r="J9"/>
      <c r="K9"/>
      <c r="L9"/>
    </row>
    <row r="10" spans="1:9" ht="13.5" thickBot="1">
      <c r="A10" s="272"/>
      <c r="B10" s="272"/>
      <c r="C10" s="272"/>
      <c r="D10" s="272"/>
      <c r="E10" s="272"/>
      <c r="F10" s="272"/>
      <c r="G10" s="272"/>
      <c r="H10" s="272"/>
      <c r="I10" s="272"/>
    </row>
    <row r="11" spans="1:9" ht="13.5" thickBot="1">
      <c r="A11" s="184" t="s">
        <v>104</v>
      </c>
      <c r="B11" s="184"/>
      <c r="C11" s="184"/>
      <c r="D11" s="184"/>
      <c r="E11" s="184"/>
      <c r="F11" s="184"/>
      <c r="G11" s="184"/>
      <c r="H11" s="184"/>
      <c r="I11" s="184"/>
    </row>
    <row r="12" spans="1:9" ht="13.5" thickBot="1">
      <c r="A12" s="185" t="s">
        <v>232</v>
      </c>
      <c r="B12" s="185"/>
      <c r="C12" s="185"/>
      <c r="D12" s="186"/>
      <c r="E12" s="138"/>
      <c r="F12" s="187" t="s">
        <v>233</v>
      </c>
      <c r="G12" s="185"/>
      <c r="H12" s="185"/>
      <c r="I12" s="80"/>
    </row>
    <row r="13" spans="1:9" ht="12.75">
      <c r="A13" s="193" t="s">
        <v>241</v>
      </c>
      <c r="B13" s="193"/>
      <c r="C13" s="193"/>
      <c r="D13" s="193"/>
      <c r="E13" s="139">
        <v>0</v>
      </c>
      <c r="F13" s="193" t="s">
        <v>239</v>
      </c>
      <c r="G13" s="193"/>
      <c r="H13" s="193"/>
      <c r="I13" s="130">
        <v>0</v>
      </c>
    </row>
    <row r="14" spans="1:9" ht="12.75">
      <c r="A14" s="191" t="s">
        <v>242</v>
      </c>
      <c r="B14" s="191"/>
      <c r="C14" s="191"/>
      <c r="D14" s="191"/>
      <c r="E14" s="132">
        <v>3</v>
      </c>
      <c r="F14" s="191" t="s">
        <v>106</v>
      </c>
      <c r="G14" s="191"/>
      <c r="H14" s="191"/>
      <c r="I14" s="100">
        <v>0</v>
      </c>
    </row>
    <row r="15" spans="1:9" ht="13.5" thickBot="1">
      <c r="A15" s="192" t="s">
        <v>238</v>
      </c>
      <c r="B15" s="192"/>
      <c r="C15" s="192"/>
      <c r="D15" s="192"/>
      <c r="E15" s="79">
        <f>SUM(E13:E14)</f>
        <v>3</v>
      </c>
      <c r="F15" s="192"/>
      <c r="G15" s="192"/>
      <c r="H15" s="192"/>
      <c r="I15" s="79">
        <f>SUM(I13:I14)</f>
        <v>0</v>
      </c>
    </row>
    <row r="16" spans="1:9" ht="13.5" thickBot="1">
      <c r="A16" s="199"/>
      <c r="B16" s="199"/>
      <c r="C16" s="199"/>
      <c r="D16" s="199"/>
      <c r="E16" s="199"/>
      <c r="F16" s="199"/>
      <c r="G16" s="199"/>
      <c r="H16" s="199"/>
      <c r="I16" s="199"/>
    </row>
    <row r="17" spans="1:9" ht="13.5" thickBot="1">
      <c r="A17" s="186" t="s">
        <v>236</v>
      </c>
      <c r="B17" s="189"/>
      <c r="C17" s="189"/>
      <c r="D17" s="189"/>
      <c r="E17" s="189"/>
      <c r="F17" s="189"/>
      <c r="G17" s="189"/>
      <c r="H17" s="189"/>
      <c r="I17" s="190"/>
    </row>
    <row r="18" spans="1:9" ht="12.75">
      <c r="A18" s="223" t="s">
        <v>105</v>
      </c>
      <c r="B18" s="224"/>
      <c r="C18" s="224"/>
      <c r="D18" s="224"/>
      <c r="E18" s="224"/>
      <c r="F18" s="224"/>
      <c r="G18" s="224"/>
      <c r="H18" s="225"/>
      <c r="I18" s="99">
        <v>31</v>
      </c>
    </row>
    <row r="19" spans="1:9" ht="12.75">
      <c r="A19" s="200" t="s">
        <v>106</v>
      </c>
      <c r="B19" s="201"/>
      <c r="C19" s="201"/>
      <c r="D19" s="201"/>
      <c r="E19" s="201"/>
      <c r="F19" s="201"/>
      <c r="G19" s="201"/>
      <c r="H19" s="202"/>
      <c r="I19" s="100">
        <v>6</v>
      </c>
    </row>
    <row r="20" spans="1:9" ht="13.5" thickBot="1">
      <c r="A20" s="209" t="s">
        <v>18</v>
      </c>
      <c r="B20" s="210"/>
      <c r="C20" s="210"/>
      <c r="D20" s="210"/>
      <c r="E20" s="210"/>
      <c r="F20" s="210"/>
      <c r="G20" s="210"/>
      <c r="H20" s="211"/>
      <c r="I20" s="79">
        <f>SUM(I18+I19)</f>
        <v>37</v>
      </c>
    </row>
    <row r="21" spans="1:9" ht="13.5" thickBot="1">
      <c r="A21" s="186" t="s">
        <v>258</v>
      </c>
      <c r="B21" s="189"/>
      <c r="C21" s="189"/>
      <c r="D21" s="189"/>
      <c r="E21" s="189"/>
      <c r="F21" s="189" t="str">
        <f>'[1]p1'!$H$4</f>
        <v>2005.1</v>
      </c>
      <c r="G21" s="189"/>
      <c r="H21" s="189"/>
      <c r="I21" s="80">
        <f>E15+I15+I20</f>
        <v>40</v>
      </c>
    </row>
    <row r="22" spans="1:9" ht="13.5" thickBot="1">
      <c r="A22" s="212"/>
      <c r="B22" s="212"/>
      <c r="C22" s="212"/>
      <c r="D22" s="212"/>
      <c r="E22" s="212"/>
      <c r="F22" s="212"/>
      <c r="G22" s="212"/>
      <c r="H22" s="212"/>
      <c r="I22" s="212"/>
    </row>
    <row r="23" spans="1:9" ht="13.5" thickBot="1">
      <c r="A23" s="186" t="s">
        <v>107</v>
      </c>
      <c r="B23" s="189"/>
      <c r="C23" s="189"/>
      <c r="D23" s="189"/>
      <c r="E23" s="189"/>
      <c r="F23" s="189"/>
      <c r="G23" s="189"/>
      <c r="H23" s="189"/>
      <c r="I23" s="187"/>
    </row>
    <row r="24" spans="1:9" ht="12.75">
      <c r="A24" s="223" t="s">
        <v>108</v>
      </c>
      <c r="B24" s="224"/>
      <c r="C24" s="224"/>
      <c r="D24" s="224"/>
      <c r="E24" s="224"/>
      <c r="F24" s="224"/>
      <c r="G24" s="224"/>
      <c r="H24" s="225"/>
      <c r="I24" s="99">
        <v>0</v>
      </c>
    </row>
    <row r="25" spans="1:9" ht="12.75">
      <c r="A25" s="200" t="s">
        <v>109</v>
      </c>
      <c r="B25" s="201"/>
      <c r="C25" s="201"/>
      <c r="D25" s="201"/>
      <c r="E25" s="201"/>
      <c r="F25" s="201"/>
      <c r="G25" s="201"/>
      <c r="H25" s="202"/>
      <c r="I25" s="99">
        <v>0</v>
      </c>
    </row>
    <row r="26" spans="1:9" ht="12.75">
      <c r="A26" s="200" t="s">
        <v>234</v>
      </c>
      <c r="B26" s="201"/>
      <c r="C26" s="201"/>
      <c r="D26" s="201"/>
      <c r="E26" s="201"/>
      <c r="F26" s="201"/>
      <c r="G26" s="201"/>
      <c r="H26" s="202"/>
      <c r="I26" s="99">
        <v>0</v>
      </c>
    </row>
    <row r="27" spans="1:9" ht="12.75">
      <c r="A27" s="200" t="s">
        <v>235</v>
      </c>
      <c r="B27" s="201"/>
      <c r="C27" s="201"/>
      <c r="D27" s="201"/>
      <c r="E27" s="201"/>
      <c r="F27" s="201"/>
      <c r="G27" s="201"/>
      <c r="H27" s="202"/>
      <c r="I27" s="100">
        <v>0</v>
      </c>
    </row>
    <row r="28" spans="1:9" ht="13.5" thickBot="1">
      <c r="A28" s="209" t="s">
        <v>18</v>
      </c>
      <c r="B28" s="210"/>
      <c r="C28" s="210"/>
      <c r="D28" s="210"/>
      <c r="E28" s="210"/>
      <c r="F28" s="210"/>
      <c r="G28" s="210"/>
      <c r="H28" s="211"/>
      <c r="I28" s="79">
        <f>SUM(I24:I27)</f>
        <v>0</v>
      </c>
    </row>
    <row r="29" spans="1:9" ht="13.5" thickBot="1">
      <c r="A29" s="188" t="s">
        <v>110</v>
      </c>
      <c r="B29" s="189"/>
      <c r="C29" s="189"/>
      <c r="D29" s="189"/>
      <c r="E29" s="189"/>
      <c r="F29" s="189"/>
      <c r="G29" s="189"/>
      <c r="H29" s="189"/>
      <c r="I29" s="190"/>
    </row>
    <row r="30" spans="1:9" ht="12.75">
      <c r="A30" s="223" t="s">
        <v>111</v>
      </c>
      <c r="B30" s="224"/>
      <c r="C30" s="224"/>
      <c r="D30" s="224"/>
      <c r="E30" s="224"/>
      <c r="F30" s="224"/>
      <c r="G30" s="224"/>
      <c r="H30" s="225"/>
      <c r="I30" s="99">
        <v>1</v>
      </c>
    </row>
    <row r="31" spans="1:9" ht="12.75">
      <c r="A31" s="200" t="s">
        <v>112</v>
      </c>
      <c r="B31" s="201"/>
      <c r="C31" s="201"/>
      <c r="D31" s="201"/>
      <c r="E31" s="201"/>
      <c r="F31" s="201"/>
      <c r="G31" s="201"/>
      <c r="H31" s="202"/>
      <c r="I31" s="100">
        <v>5</v>
      </c>
    </row>
    <row r="32" spans="1:9" ht="12.75">
      <c r="A32" s="200" t="s">
        <v>113</v>
      </c>
      <c r="B32" s="201"/>
      <c r="C32" s="201"/>
      <c r="D32" s="201"/>
      <c r="E32" s="201"/>
      <c r="F32" s="201"/>
      <c r="G32" s="201"/>
      <c r="H32" s="202"/>
      <c r="I32" s="100">
        <v>0</v>
      </c>
    </row>
    <row r="33" spans="1:9" ht="12.75">
      <c r="A33" s="200" t="s">
        <v>114</v>
      </c>
      <c r="B33" s="201"/>
      <c r="C33" s="201"/>
      <c r="D33" s="201"/>
      <c r="E33" s="201"/>
      <c r="F33" s="201"/>
      <c r="G33" s="201"/>
      <c r="H33" s="202"/>
      <c r="I33" s="100">
        <v>0</v>
      </c>
    </row>
    <row r="34" spans="1:9" ht="12.75">
      <c r="A34" s="200" t="s">
        <v>115</v>
      </c>
      <c r="B34" s="201"/>
      <c r="C34" s="201"/>
      <c r="D34" s="201"/>
      <c r="E34" s="201"/>
      <c r="F34" s="201"/>
      <c r="G34" s="201"/>
      <c r="H34" s="202"/>
      <c r="I34" s="100">
        <v>1</v>
      </c>
    </row>
    <row r="35" spans="1:9" ht="12.75">
      <c r="A35" s="200" t="s">
        <v>116</v>
      </c>
      <c r="B35" s="201"/>
      <c r="C35" s="201"/>
      <c r="D35" s="201"/>
      <c r="E35" s="201"/>
      <c r="F35" s="201"/>
      <c r="G35" s="201"/>
      <c r="H35" s="202"/>
      <c r="I35" s="100">
        <v>0</v>
      </c>
    </row>
    <row r="36" spans="1:9" ht="13.5" thickBot="1">
      <c r="A36" s="209" t="s">
        <v>18</v>
      </c>
      <c r="B36" s="210"/>
      <c r="C36" s="210"/>
      <c r="D36" s="210"/>
      <c r="E36" s="210"/>
      <c r="F36" s="210"/>
      <c r="G36" s="210"/>
      <c r="H36" s="211"/>
      <c r="I36" s="79">
        <f>SUM(I30:I35)</f>
        <v>7</v>
      </c>
    </row>
    <row r="37" spans="1:9" ht="13.5" thickBot="1">
      <c r="A37" s="199"/>
      <c r="B37" s="199"/>
      <c r="C37" s="199"/>
      <c r="D37" s="199"/>
      <c r="E37" s="199"/>
      <c r="F37" s="199"/>
      <c r="G37" s="199"/>
      <c r="H37" s="199"/>
      <c r="I37" s="199"/>
    </row>
    <row r="38" spans="1:9" s="7" customFormat="1" ht="13.5" thickBot="1">
      <c r="A38" s="188" t="s">
        <v>240</v>
      </c>
      <c r="B38" s="189"/>
      <c r="C38" s="189"/>
      <c r="D38" s="189"/>
      <c r="E38" s="189"/>
      <c r="F38" s="127" t="str">
        <f>'[1]p1'!$H$4</f>
        <v>2005.1</v>
      </c>
      <c r="G38" s="189"/>
      <c r="H38" s="190"/>
      <c r="I38" s="131">
        <f>E15+I20-I36</f>
        <v>33</v>
      </c>
    </row>
    <row r="39" spans="1:9" ht="13.5" thickBot="1">
      <c r="A39" s="172" t="s">
        <v>245</v>
      </c>
      <c r="B39" s="173"/>
      <c r="C39" s="173"/>
      <c r="D39" s="173"/>
      <c r="E39" s="173"/>
      <c r="F39" s="173"/>
      <c r="G39" s="173"/>
      <c r="H39" s="173"/>
      <c r="I39" s="173"/>
    </row>
    <row r="40" spans="1:9" ht="13.5" thickBot="1">
      <c r="A40" s="117" t="s">
        <v>117</v>
      </c>
      <c r="B40" s="118" t="s">
        <v>118</v>
      </c>
      <c r="C40" s="118" t="s">
        <v>119</v>
      </c>
      <c r="D40" s="118" t="s">
        <v>120</v>
      </c>
      <c r="E40" s="118" t="s">
        <v>118</v>
      </c>
      <c r="F40" s="118" t="s">
        <v>119</v>
      </c>
      <c r="G40" s="118" t="s">
        <v>121</v>
      </c>
      <c r="H40" s="118" t="s">
        <v>118</v>
      </c>
      <c r="I40" s="118" t="s">
        <v>119</v>
      </c>
    </row>
    <row r="41" spans="1:9" ht="12.75">
      <c r="A41" s="119" t="s">
        <v>122</v>
      </c>
      <c r="B41" s="113">
        <v>13</v>
      </c>
      <c r="C41" s="114">
        <f>IF(I20&lt;&gt;0,B41*100/I20,"0-docente")</f>
        <v>35.13513513513514</v>
      </c>
      <c r="D41" s="119" t="s">
        <v>123</v>
      </c>
      <c r="E41" s="120">
        <v>3</v>
      </c>
      <c r="F41" s="114">
        <f>IF(I20&lt;&gt;0,E41*100/I20,"0-docente")</f>
        <v>8.108108108108109</v>
      </c>
      <c r="G41" s="119" t="s">
        <v>124</v>
      </c>
      <c r="H41" s="113">
        <v>31</v>
      </c>
      <c r="I41" s="114">
        <f>IF(I20&lt;&gt;0,H41*100/I20,"0-docente")</f>
        <v>83.78378378378379</v>
      </c>
    </row>
    <row r="42" spans="1:9" ht="12.75">
      <c r="A42" s="121" t="s">
        <v>125</v>
      </c>
      <c r="B42" s="115">
        <v>19</v>
      </c>
      <c r="C42" s="114">
        <f>IF(I20&lt;&gt;0,B42*100/I20,"0-docente")</f>
        <v>51.351351351351354</v>
      </c>
      <c r="D42" s="121" t="s">
        <v>126</v>
      </c>
      <c r="E42" s="122">
        <v>19</v>
      </c>
      <c r="F42" s="114">
        <f>IF(I20&lt;&gt;0,E42*100/I20,"0-docente")</f>
        <v>51.351351351351354</v>
      </c>
      <c r="G42" s="121" t="s">
        <v>31</v>
      </c>
      <c r="H42" s="115">
        <v>9</v>
      </c>
      <c r="I42" s="114">
        <f>IF(I20&lt;&gt;0,H42*100/I20,"0-docente")</f>
        <v>24.324324324324323</v>
      </c>
    </row>
    <row r="43" spans="1:9" ht="12.75">
      <c r="A43" s="121" t="s">
        <v>225</v>
      </c>
      <c r="B43" s="115">
        <v>3</v>
      </c>
      <c r="C43" s="114">
        <f>IF(I20&lt;&gt;0,B43*100/I20,"0-docente")</f>
        <v>8.108108108108109</v>
      </c>
      <c r="D43" s="121" t="s">
        <v>127</v>
      </c>
      <c r="E43" s="122">
        <v>10</v>
      </c>
      <c r="F43" s="114">
        <f>IF(I20&lt;&gt;0,E43*100/I20,"0-docente")</f>
        <v>27.027027027027028</v>
      </c>
      <c r="G43" s="121" t="s">
        <v>52</v>
      </c>
      <c r="H43" s="115">
        <v>0</v>
      </c>
      <c r="I43" s="114">
        <f>IF(I20&lt;&gt;0,H43*100/I20,"0-docente")</f>
        <v>0</v>
      </c>
    </row>
    <row r="44" spans="1:9" ht="12.75">
      <c r="A44" s="150" t="s">
        <v>128</v>
      </c>
      <c r="B44" s="151">
        <v>5</v>
      </c>
      <c r="C44" s="152">
        <f>IF(I20&lt;&gt;0,B44*100/I20,"0-docente")</f>
        <v>13.513513513513514</v>
      </c>
      <c r="D44" s="153" t="s">
        <v>129</v>
      </c>
      <c r="E44" s="154">
        <v>8</v>
      </c>
      <c r="F44" s="152">
        <f>IF(I20&lt;&gt;0,E44*100/I20,"0-docente")</f>
        <v>21.62162162162162</v>
      </c>
      <c r="G44" s="153" t="s">
        <v>130</v>
      </c>
      <c r="H44" s="151">
        <v>0</v>
      </c>
      <c r="I44" s="152">
        <f>IF(I20&lt;&gt;0,H44*100/I20,"0-docente")</f>
        <v>0</v>
      </c>
    </row>
    <row r="45" spans="1:9" ht="13.5" thickBot="1">
      <c r="A45" s="123" t="s">
        <v>18</v>
      </c>
      <c r="B45" s="155">
        <f>SUM(B41:B44)</f>
        <v>40</v>
      </c>
      <c r="C45" s="116">
        <f>SUM(C41:C44)</f>
        <v>108.10810810810811</v>
      </c>
      <c r="D45" s="123" t="s">
        <v>18</v>
      </c>
      <c r="E45" s="156">
        <f>SUM(E41:E44)</f>
        <v>40</v>
      </c>
      <c r="F45" s="116">
        <f>SUM(F41:F44)</f>
        <v>108.10810810810813</v>
      </c>
      <c r="G45" s="123" t="s">
        <v>18</v>
      </c>
      <c r="H45" s="156">
        <f>SUM(H41:H44)</f>
        <v>40</v>
      </c>
      <c r="I45" s="116">
        <f>SUM(I41:I44)</f>
        <v>108.10810810810811</v>
      </c>
    </row>
    <row r="46" spans="1:9" ht="12.75">
      <c r="A46" s="215"/>
      <c r="B46" s="215"/>
      <c r="C46" s="215"/>
      <c r="D46" s="215"/>
      <c r="E46" s="215"/>
      <c r="F46" s="215"/>
      <c r="G46" s="215"/>
      <c r="H46" s="215"/>
      <c r="I46" s="215"/>
    </row>
    <row r="47" spans="1:9" ht="13.5" thickBot="1">
      <c r="A47" s="172" t="s">
        <v>243</v>
      </c>
      <c r="B47" s="173"/>
      <c r="C47" s="173"/>
      <c r="D47" s="173"/>
      <c r="E47" s="173"/>
      <c r="F47" s="173"/>
      <c r="G47" s="173"/>
      <c r="H47" s="173"/>
      <c r="I47" s="173"/>
    </row>
    <row r="48" spans="1:9" ht="12.75">
      <c r="A48" s="223" t="s">
        <v>170</v>
      </c>
      <c r="B48" s="224"/>
      <c r="C48" s="224"/>
      <c r="D48" s="224"/>
      <c r="E48" s="224"/>
      <c r="F48" s="224"/>
      <c r="G48" s="224"/>
      <c r="H48" s="225"/>
      <c r="I48" s="81">
        <f>IF(B41&lt;&gt;0,E41/B41,"0-DR")</f>
        <v>0.23076923076923078</v>
      </c>
    </row>
    <row r="49" spans="1:9" ht="12.75">
      <c r="A49" s="220" t="s">
        <v>171</v>
      </c>
      <c r="B49" s="221"/>
      <c r="C49" s="221"/>
      <c r="D49" s="221"/>
      <c r="E49" s="221"/>
      <c r="F49" s="221"/>
      <c r="G49" s="221"/>
      <c r="H49" s="222"/>
      <c r="I49" s="82">
        <f>IF(B41&lt;&gt;0,E42/B41,"0-DR")</f>
        <v>1.4615384615384615</v>
      </c>
    </row>
    <row r="50" spans="1:9" ht="12.75">
      <c r="A50" s="200" t="s">
        <v>172</v>
      </c>
      <c r="B50" s="201"/>
      <c r="C50" s="201"/>
      <c r="D50" s="201"/>
      <c r="E50" s="201"/>
      <c r="F50" s="201"/>
      <c r="G50" s="201"/>
      <c r="H50" s="202"/>
      <c r="I50" s="83">
        <f>IF(B42&lt;&gt;0,E43/B42,"0-MS")</f>
        <v>0.5263157894736842</v>
      </c>
    </row>
    <row r="51" spans="1:9" ht="12.75">
      <c r="A51" s="191" t="s">
        <v>173</v>
      </c>
      <c r="B51" s="191"/>
      <c r="C51" s="191"/>
      <c r="D51" s="191"/>
      <c r="E51" s="191"/>
      <c r="F51" s="191"/>
      <c r="G51" s="191"/>
      <c r="H51" s="191"/>
      <c r="I51" s="83">
        <f>IF(B43+B44&lt;&gt;0,E44/(B43+B44),"0-Esp+Gr")</f>
        <v>1</v>
      </c>
    </row>
    <row r="52" spans="1:9" ht="10.5" customHeight="1">
      <c r="A52" s="257"/>
      <c r="B52" s="257"/>
      <c r="C52" s="257"/>
      <c r="D52" s="257"/>
      <c r="E52" s="257"/>
      <c r="F52" s="257"/>
      <c r="G52" s="257"/>
      <c r="H52" s="257"/>
      <c r="I52" s="257"/>
    </row>
    <row r="53" spans="1:9" ht="12.75" hidden="1">
      <c r="A53" s="22"/>
      <c r="B53" s="22"/>
      <c r="C53" s="22"/>
      <c r="D53" s="22"/>
      <c r="E53" s="22"/>
      <c r="F53" s="22"/>
      <c r="G53" s="22"/>
      <c r="H53" s="22"/>
      <c r="I53" s="22"/>
    </row>
    <row r="54" spans="1:9" ht="12.75" hidden="1">
      <c r="A54" s="22"/>
      <c r="B54" s="22"/>
      <c r="C54" s="22"/>
      <c r="D54" s="22"/>
      <c r="E54" s="22"/>
      <c r="F54" s="22"/>
      <c r="G54" s="22"/>
      <c r="H54" s="22"/>
      <c r="I54" s="22"/>
    </row>
    <row r="55" spans="1:9" ht="12.75" hidden="1">
      <c r="A55" s="22"/>
      <c r="B55" s="22"/>
      <c r="C55" s="22"/>
      <c r="D55" s="22"/>
      <c r="E55" s="22"/>
      <c r="F55" s="22"/>
      <c r="G55" s="22"/>
      <c r="H55" s="22"/>
      <c r="I55" s="22"/>
    </row>
    <row r="56" spans="1:9" ht="13.5" thickBot="1">
      <c r="A56" s="172" t="s">
        <v>244</v>
      </c>
      <c r="B56" s="173"/>
      <c r="C56" s="173"/>
      <c r="D56" s="173"/>
      <c r="E56" s="173"/>
      <c r="F56" s="173"/>
      <c r="G56" s="173"/>
      <c r="H56" s="173"/>
      <c r="I56" s="173"/>
    </row>
    <row r="57" spans="1:9" ht="12.75">
      <c r="A57" s="242" t="s">
        <v>55</v>
      </c>
      <c r="B57" s="243"/>
      <c r="C57" s="243"/>
      <c r="D57" s="243"/>
      <c r="E57" s="243"/>
      <c r="F57" s="243"/>
      <c r="G57" s="243"/>
      <c r="H57" s="244"/>
      <c r="I57" s="84">
        <f>SUM('[1]p1'!L5,'[1]p2'!L5,'[1]p3'!L5,'[1]p4'!L5,'[1]p5'!L5,'[1]p6'!L5,'[1]p7'!L5,'[1]p8'!L5,'[1]p9'!L5,'[1]p10'!L5,'[1]p11'!L5,'[1]p12'!L5,'[1]p13'!L5,'[1]p14'!L5,'[1]p15'!L5,'[1]p16'!L5,'[1]p17'!L5,'[1]p18'!L5,'[1]p19'!L5,'[1]p20'!L5,'[1]p21'!L5,'[1]p22'!L5,'[1]p23'!L5,'[1]p24'!L5,'[1]p25'!L5)+SUM('[1]p26'!L5,'[1]p27'!L5,'[1]p28'!L5,'[1]p29'!L5,'[1]p30'!L5,'[1]p31'!L5,'[1]p32'!L5,'[1]p33'!L5,'[1]p34'!L5,'[1]p35'!L5,'[1]p36'!L5,'[1]p37'!L5,'[1]p38'!L5,'[1]p39'!L5,'[1]p40'!L5,'[1]p41'!L5,'[1]p42'!L5,'[1]p43'!L5,'[1]p44'!L5,'[1]p45'!L5,'[1]p46'!L5,'[1]p47'!L5,'[1]p48'!L5,'[1]p49'!L5,'[1]p50'!L5)</f>
        <v>32800</v>
      </c>
    </row>
    <row r="58" spans="1:9" ht="12.75">
      <c r="A58" s="245" t="s">
        <v>56</v>
      </c>
      <c r="B58" s="246"/>
      <c r="C58" s="246"/>
      <c r="D58" s="246"/>
      <c r="E58" s="246"/>
      <c r="F58" s="246"/>
      <c r="G58" s="246"/>
      <c r="H58" s="247"/>
      <c r="I58" s="78">
        <f>SUM('[1]p1'!L6,'[1]p2'!L6,'[1]p3'!L6,'[1]p4'!L6,'[1]p5'!L6,'[1]p6'!L6,'[1]p7'!L6,'[1]p8'!L6,'[1]p9'!L6,'[1]p10'!L6,'[1]p11'!L6,'[1]p12'!L6,'[1]p13'!L6,'[1]p14'!L6,'[1]p15'!L6,'[1]p16'!L6,'[1]p17'!L6,'[1]p18'!L6,'[1]p19'!L6,'[1]p20'!L6,'[1]p21'!L6,'[1]p22'!L6,'[1]p23'!L6,'[1]p24'!L6,'[1]p25'!L6)+SUM('[1]p26'!L6,'[1]p27'!L6,'[1]p28'!L6,'[1]p29'!L6,'[1]p30'!L6,'[1]p31'!L6,'[1]p32'!L6,'[1]p33'!L6,'[1]p34'!L6,'[1]p35'!L6,'[1]p36'!L6,'[1]p37'!L6,'[1]p38'!L6,'[1]p39'!L6,'[1]p40'!L6,'[1]p41'!L6,'[1]p42'!L6,'[1]p43'!L6,'[1]p44'!L6,'[1]p45'!L6,'[1]p46'!L6,'[1]p47'!L6,'[1]p48'!L6,'[1]p49'!L6,'[1]p50'!L6)</f>
        <v>26240</v>
      </c>
    </row>
    <row r="59" spans="1:9" ht="13.5" thickBot="1">
      <c r="A59" s="180" t="s">
        <v>57</v>
      </c>
      <c r="B59" s="170"/>
      <c r="C59" s="170"/>
      <c r="D59" s="170"/>
      <c r="E59" s="170"/>
      <c r="F59" s="170"/>
      <c r="G59" s="170"/>
      <c r="H59" s="171"/>
      <c r="I59" s="157">
        <f>SUM('[1]p1'!L8,'[1]p2'!L8,'[1]p3'!L8,'[1]p4'!L8,'[1]p5'!L8,'[1]p6'!L8,'[1]p7'!L8,'[1]p8'!L8,'[1]p9'!L8,'[1]p10'!L8,'[1]p11'!L8,'[1]p12'!L8,'[1]p13'!L8,'[1]p14'!L8,'[1]p15'!L8,'[1]p16'!L8,'[1]p17'!L8,'[1]p18'!L8,'[1]p19'!L8,'[1]p20'!L8,'[1]p21'!L8,'[1]p22'!L8,'[1]p23'!L8,'[1]p24'!L8,'[1]p25'!L8)+SUM('[1]p26'!L8,'[1]p27'!L8,'[1]p28'!L8,'[1]p29'!L8,'[1]p30'!L8,'[1]p31'!L8,'[1]p32'!L8,'[1]p33'!L8,'[1]p34'!L8,'[1]p35'!L8,'[1]p36'!L8,'[1]p37'!L8,'[1]p38'!L8,'[1]p39'!L8,'[1]p40'!L8,'[1]p41'!L8,'[1]p42'!L8,'[1]p43'!L8,'[1]p44'!L8,'[1]p45'!L8,'[1]p46'!L8,'[1]p47'!L8,'[1]p48'!L8,'[1]p49'!L8,'[1]p50'!L8)</f>
        <v>27521</v>
      </c>
    </row>
    <row r="60" spans="1:9" ht="13.5" thickBot="1">
      <c r="A60" s="286" t="s">
        <v>131</v>
      </c>
      <c r="B60" s="284"/>
      <c r="C60" s="284"/>
      <c r="D60" s="284"/>
      <c r="E60" s="284"/>
      <c r="F60" s="284"/>
      <c r="G60" s="284"/>
      <c r="H60" s="284"/>
      <c r="I60" s="287"/>
    </row>
    <row r="61" spans="1:9" ht="12.75">
      <c r="A61" s="215"/>
      <c r="B61" s="215"/>
      <c r="C61" s="215"/>
      <c r="D61" s="215"/>
      <c r="E61" s="215"/>
      <c r="F61" s="215"/>
      <c r="G61" s="215"/>
      <c r="H61" s="215"/>
      <c r="I61" s="215"/>
    </row>
    <row r="62" spans="1:9" ht="13.5" thickBot="1">
      <c r="A62" s="172" t="s">
        <v>246</v>
      </c>
      <c r="B62" s="173"/>
      <c r="C62" s="173"/>
      <c r="D62" s="173"/>
      <c r="E62" s="173"/>
      <c r="F62" s="173"/>
      <c r="G62" s="173"/>
      <c r="H62" s="173"/>
      <c r="I62" s="173"/>
    </row>
    <row r="63" spans="1:9" ht="12.75">
      <c r="A63" s="251" t="s">
        <v>132</v>
      </c>
      <c r="B63" s="197"/>
      <c r="C63" s="197"/>
      <c r="D63" s="197"/>
      <c r="E63" s="197"/>
      <c r="F63" s="197"/>
      <c r="G63" s="197"/>
      <c r="H63" s="198"/>
      <c r="I63" s="101">
        <v>45</v>
      </c>
    </row>
    <row r="64" spans="1:9" ht="12.75">
      <c r="A64" s="183" t="s">
        <v>133</v>
      </c>
      <c r="B64" s="177"/>
      <c r="C64" s="177"/>
      <c r="D64" s="177"/>
      <c r="E64" s="177"/>
      <c r="F64" s="177"/>
      <c r="G64" s="177"/>
      <c r="H64" s="178"/>
      <c r="I64" s="85">
        <f>SUM('[1]p1'!O62,'[1]p2'!O62,'[1]p3'!O62,'[1]p4'!O62,'[1]p5'!O62,'[1]p6'!O62,'[1]p7'!O62,'[1]p8'!O62,'[1]p9'!O62,'[1]p10'!O62,'[1]p11'!O62,'[1]p12'!O62,'[1]p13'!O62,'[1]p14'!O62,'[1]p15'!O62,'[1]p16'!O62,'[1]p17'!O62,'[1]p18'!O62,'[1]p19'!O62,'[1]p20'!O62,'[1]p21'!O62,'[1]p22'!O62,'[1]p23'!O62,'[1]p24'!O62,'[1]p25'!O62)+SUM('[1]p26'!O62,'[1]p27'!O62,'[1]p28'!O62,'[1]p29'!O62,'[1]p30'!O62,'[1]p31'!O62,'[1]p32'!O62,'[1]p33'!O62,'[1]p34'!O62,'[1]p35'!O62,'[1]p36'!O62,'[1]p37'!O62,'[1]p38'!O62,'[1]p39'!O62,'[1]p40'!O62,'[1]p41'!O62,'[1]p42'!O62,'[1]p43'!O62,'[1]p44'!O62,'[1]p45'!O62,'[1]p46'!O62,'[1]p47'!O62,'[1]p48'!O62,'[1]p49'!O62,'[1]p50'!O62)</f>
        <v>84</v>
      </c>
    </row>
    <row r="65" spans="1:9" ht="12.75">
      <c r="A65" s="183" t="s">
        <v>134</v>
      </c>
      <c r="B65" s="177"/>
      <c r="C65" s="177"/>
      <c r="D65" s="177"/>
      <c r="E65" s="177"/>
      <c r="F65" s="177"/>
      <c r="G65" s="177"/>
      <c r="H65" s="178"/>
      <c r="I65" s="85">
        <f>SUM('[1]p1'!I62,'[1]p2'!I62,'[1]p3'!I62,'[1]p4'!I62,'[1]p5'!I62,'[1]p6'!I62,'[1]p7'!I62,'[1]p8'!I62,'[1]p9'!I62,'[1]p10'!I62,'[1]p11'!I62,'[1]p12'!I62,'[1]p13'!I62,'[1]p14'!I62,'[1]p15'!I62,'[1]p16'!I62,'[1]p17'!I62,'[1]p18'!I62,'[1]p19'!I62,'[1]p20'!I62,'[1]p21'!I62,'[1]p22'!I62,'[1]p23'!I62,'[1]p24'!I62,'[1]p25'!I62)+SUM('[1]p26'!I62,'[1]p27'!I62,'[1]p28'!I62,'[1]p29'!I62,'[1]p30'!I62,'[1]p31'!I62,'[1]p32'!I62,'[1]p33'!I62,'[1]p34'!I62,'[1]p35'!I62,'[1]p36'!I62,'[1]p37'!I62,'[1]p38'!I62,'[1]p39'!I62,'[1]p40'!I62,'[1]p41'!I62,'[1]p42'!I62,'[1]p43'!I62,'[1]p44'!I62,'[1]p45'!I62,'[1]p46'!I62,'[1]p47'!I62,'[1]p48'!I62,'[1]p49'!I62,'[1]p50'!I62)</f>
        <v>3181</v>
      </c>
    </row>
    <row r="66" spans="1:9" ht="12.75">
      <c r="A66" s="183" t="s">
        <v>135</v>
      </c>
      <c r="B66" s="177"/>
      <c r="C66" s="177"/>
      <c r="D66" s="177"/>
      <c r="E66" s="177"/>
      <c r="F66" s="177"/>
      <c r="G66" s="177"/>
      <c r="H66" s="178"/>
      <c r="I66" s="85">
        <f>SUM('[1]p1'!E62,'[1]p2'!E62,'[1]p3'!E62,'[1]p4'!E62,'[1]p5'!E62,'[1]p6'!E62,'[1]p7'!E62,'[1]p8'!E62,'[1]p9'!E62,'[1]p10'!E62,'[1]p11'!E62,'[1]p12'!E62,'[1]p13'!E62,'[1]p14'!E62,'[1]p15'!E62,'[1]p16'!E62,'[1]p17'!E62,'[1]p18'!E62,'[1]p19'!E62,'[1]p20'!E62,'[1]p21'!E62,'[1]p22'!E62,'[1]p23'!E62,'[1]p24'!E62,'[1]p25'!E62)+SUM('[1]p26'!E62,'[1]p27'!E62,'[1]p28'!E62,'[1]p29'!E62,'[1]p30'!E62,'[1]p31'!E62,'[1]p32'!E62,'[1]p33'!E62,'[1]p34'!E62,'[1]p35'!E62,'[1]p36'!E62,'[1]p37'!E62,'[1]p38'!E62,'[1]p39'!E62,'[1]p40'!E62,'[1]p41'!E62,'[1]p42'!E62,'[1]p43'!E62,'[1]p44'!E62,'[1]p45'!E62,'[1]p46'!E62,'[1]p47'!E62,'[1]p48'!E62,'[1]p49'!E62,'[1]p50'!E62)</f>
        <v>371</v>
      </c>
    </row>
    <row r="67" spans="1:9" ht="12.75">
      <c r="A67" s="183" t="s">
        <v>136</v>
      </c>
      <c r="B67" s="177"/>
      <c r="C67" s="177"/>
      <c r="D67" s="177"/>
      <c r="E67" s="177"/>
      <c r="F67" s="177"/>
      <c r="G67" s="177"/>
      <c r="H67" s="178"/>
      <c r="I67" s="85">
        <f>SUM('[1]p1'!F62,'[1]p2'!F62,'[1]p3'!F62,'[1]p4'!F62,'[1]p5'!F62,'[1]p6'!F62,'[1]p7'!F62,'[1]p8'!F62,'[1]p9'!F62,'[1]p10'!F62,'[1]p11'!F62,'[1]p12'!F62,'[1]p13'!F62,'[1]p14'!F62,'[1]p15'!F62,'[1]p16'!F62,'[1]p17'!F62,'[1]p18'!F62,'[1]p19'!F62,'[1]p20'!F62,'[1]p21'!F62,'[1]p22'!F62,'[1]p23'!F62,'[1]p24'!F62,'[1]p25'!F62)+SUM('[1]p26'!F62,'[1]p27'!F62,'[1]p28'!F62,'[1]p29'!F62,'[1]p30'!F62,'[1]p31'!F62,'[1]p32'!F62,'[1]p33'!F62,'[1]p34'!F62,'[1]p35'!F62,'[1]p36'!F62,'[1]p37'!F62,'[1]p38'!F62,'[1]p39'!F62,'[1]p40'!F62,'[1]p41'!F62,'[1]p42'!F62,'[1]p43'!F62,'[1]p44'!F62,'[1]p45'!F62,'[1]p46'!F62,'[1]p47'!F62,'[1]p48'!F62,'[1]p49'!F62,'[1]p50'!F62)</f>
        <v>5529</v>
      </c>
    </row>
    <row r="68" spans="1:9" ht="12.75">
      <c r="A68" s="203" t="s">
        <v>137</v>
      </c>
      <c r="B68" s="181"/>
      <c r="C68" s="181"/>
      <c r="D68" s="181"/>
      <c r="E68" s="181"/>
      <c r="F68" s="181"/>
      <c r="G68" s="181"/>
      <c r="H68" s="182"/>
      <c r="I68" s="85">
        <f>SUM('[1]p1'!G62,'[1]p2'!G62,'[1]p3'!G62,'[1]p4'!G62,'[1]p5'!G62,'[1]p6'!G62,'[1]p7'!G62,'[1]p8'!G62,'[1]p9'!G62,'[1]p10'!G62,'[1]p11'!G62,'[1]p12'!G62,'[1]p13'!G62,'[1]p14'!G62,'[1]p15'!G62,'[1]p16'!G62,'[1]p17'!G62,'[1]p18'!G62,'[1]p19'!G62,'[1]p20'!G62,'[1]p21'!G62,'[1]p22'!G62,'[1]p23'!G62,'[1]p24'!G62,'[1]p25'!G62)+SUM('[1]p26'!G62,'[1]p27'!G62,'[1]p28'!G62,'[1]p29'!G62,'[1]p30'!G62,'[1]p31'!G62,'[1]p32'!G62,'[1]p33'!G62,'[1]p34'!G62,'[1]p35'!G62,'[1]p36'!G62,'[1]p37'!G62,'[1]p38'!G62,'[1]p39'!G62,'[1]p40'!G62,'[1]p41'!G62,'[1]p42'!G62,'[1]p43'!G62,'[1]p44'!G62,'[1]p45'!G62,'[1]p46'!G62,'[1]p47'!G62,'[1]p48'!G62,'[1]p49'!G62,'[1]p50'!G62)</f>
        <v>10355</v>
      </c>
    </row>
    <row r="69" spans="1:9" ht="12.75">
      <c r="A69" s="183" t="s">
        <v>251</v>
      </c>
      <c r="B69" s="177"/>
      <c r="C69" s="177"/>
      <c r="D69" s="177"/>
      <c r="E69" s="177"/>
      <c r="F69" s="177"/>
      <c r="G69" s="177"/>
      <c r="H69" s="178"/>
      <c r="I69" s="85">
        <f>IF(I64&lt;&gt;0,I65/I64,"0-turma")</f>
        <v>37.86904761904762</v>
      </c>
    </row>
    <row r="70" spans="1:9" ht="13.5" thickBot="1">
      <c r="A70" s="179" t="s">
        <v>138</v>
      </c>
      <c r="B70" s="179"/>
      <c r="C70" s="179"/>
      <c r="D70" s="179"/>
      <c r="E70" s="179"/>
      <c r="F70" s="179"/>
      <c r="G70" s="179"/>
      <c r="H70" s="179"/>
      <c r="I70" s="140">
        <v>16</v>
      </c>
    </row>
    <row r="71" spans="1:9" ht="12.75">
      <c r="A71" s="215"/>
      <c r="B71" s="215"/>
      <c r="C71" s="215"/>
      <c r="D71" s="215"/>
      <c r="E71" s="215"/>
      <c r="F71" s="215"/>
      <c r="G71" s="215"/>
      <c r="H71" s="215"/>
      <c r="I71" s="215"/>
    </row>
    <row r="72" spans="1:9" ht="13.5" thickBot="1">
      <c r="A72" s="172" t="s">
        <v>260</v>
      </c>
      <c r="B72" s="173"/>
      <c r="C72" s="173"/>
      <c r="D72" s="173"/>
      <c r="E72" s="173"/>
      <c r="F72" s="173"/>
      <c r="G72" s="173"/>
      <c r="H72" s="173"/>
      <c r="I72" s="173"/>
    </row>
    <row r="73" spans="1:9" ht="13.5" thickBot="1">
      <c r="A73" s="283" t="s">
        <v>147</v>
      </c>
      <c r="B73" s="284"/>
      <c r="C73" s="284"/>
      <c r="D73" s="285"/>
      <c r="E73" s="88" t="s">
        <v>148</v>
      </c>
      <c r="F73" s="194" t="s">
        <v>149</v>
      </c>
      <c r="G73" s="195"/>
      <c r="H73" s="194" t="s">
        <v>150</v>
      </c>
      <c r="I73" s="195"/>
    </row>
    <row r="74" spans="1:9" ht="12.75">
      <c r="A74" s="196" t="s">
        <v>151</v>
      </c>
      <c r="B74" s="197"/>
      <c r="C74" s="197"/>
      <c r="D74" s="198"/>
      <c r="E74" s="89">
        <f>SUM('[1]p1'!J38,'[1]p2'!J38,'[1]p3'!J38,'[1]p4'!J38,'[1]p5'!J38,'[1]p6'!J38,'[1]p7'!J38,'[1]p8'!J38,'[1]p9'!J38,'[1]p10'!J38,'[1]p11'!J38,'[1]p12'!J38,'[1]p13'!J38,'[1]p14'!J38,'[1]p15'!J38,'[1]p16'!J38,'[1]p17'!J38,'[1]p18'!J38,'[1]p19'!J38,'[1]p20'!J38,'[1]p21'!J38,'[1]p22'!J38,'[1]p23'!J38,'[1]p24'!J38,'[1]p25'!J38)+SUM('[1]p26'!J38,'[1]p27'!J38,'[1]p28'!J38,'[1]p29'!J38,'[1]p30'!J38,'[1]p31'!J38,'[1]p32'!J38,'[1]p33'!J38,'[1]p34'!J38,'[1]p35'!J38,'[1]p36'!J38,'[1]p37'!J38,'[1]p38'!J38,'[1]p39'!J38,'[1]p40'!J38,'[1]p41'!J38,'[1]p42'!J38,'[1]p43'!J38,'[1]p44'!J38,'[1]p45'!J38,'[1]p46'!J38,'[1]p47'!J38,'[1]p48'!J38,'[1]p49'!J38,'[1]p50'!J38)</f>
        <v>0</v>
      </c>
      <c r="F74" s="326">
        <f>IF(E78&lt;&gt;0,E74/E78,"0-Aluno")</f>
        <v>0</v>
      </c>
      <c r="G74" s="327"/>
      <c r="H74" s="328">
        <f>IF(E74+E75&lt;&gt;0,E74/(E74+E75),"0-Aluno")</f>
        <v>0</v>
      </c>
      <c r="I74" s="328"/>
    </row>
    <row r="75" spans="1:9" ht="12.75">
      <c r="A75" s="245" t="s">
        <v>152</v>
      </c>
      <c r="B75" s="177"/>
      <c r="C75" s="177"/>
      <c r="D75" s="178"/>
      <c r="E75" s="90">
        <f>SUM('[1]p1'!L38,'[1]p2'!L38,'[1]p3'!L38,'[1]p4'!L38,'[1]p5'!L38,'[1]p6'!L38,'[1]p7'!L38,'[1]p8'!L38,'[1]p9'!L38,'[1]p10'!L38,'[1]p11'!L38,'[1]p12'!L38,'[1]p13'!L38,'[1]p14'!L38,'[1]p15'!L38,'[1]p16'!L38,'[1]p17'!L38,'[1]p18'!L38,'[1]p19'!L38,'[1]p20'!L38,'[1]p21'!L38,'[1]p22'!L38,'[1]p23'!L38,'[1]p24'!L38,'[1]p25'!L38)+SUM('[1]p26'!L38,'[1]p27'!L38,'[1]p28'!L38,'[1]p29'!L38,'[1]p30'!L38,'[1]p31'!L38,'[1]p32'!L38,'[1]p33'!L38,'[1]p34'!L38,'[1]p35'!L38,'[1]p36'!L38,'[1]p37'!L38,'[1]p38'!L38,'[1]p39'!L38,'[1]p40'!L38,'[1]p41'!L38,'[1]p42'!L38,'[1]p43'!L38,'[1]p44'!L38,'[1]p45'!L38,'[1]p46'!L38,'[1]p47'!L38,'[1]p48'!L38,'[1]p49'!L38,'[1]p50'!L38)</f>
        <v>580</v>
      </c>
      <c r="F75" s="329">
        <f>IF(E78&lt;&gt;0,E75/E78,"0-Aluno")</f>
        <v>1</v>
      </c>
      <c r="G75" s="330"/>
      <c r="H75" s="330">
        <f>IF(E74+E75&lt;&gt;0,E75/(E74+E75),"0-Aluno")</f>
        <v>1</v>
      </c>
      <c r="I75" s="330"/>
    </row>
    <row r="76" spans="1:9" ht="12.75">
      <c r="A76" s="245" t="s">
        <v>153</v>
      </c>
      <c r="B76" s="177"/>
      <c r="C76" s="177"/>
      <c r="D76" s="178"/>
      <c r="E76" s="91">
        <f>SUM('[1]p1'!K38,'[1]p2'!K38,'[1]p3'!K38,'[1]p4'!K38,'[1]p5'!K38,'[1]p6'!K38,'[1]p7'!K38,'[1]p8'!K38,'[1]p9'!K38,'[1]p10'!K38,'[1]p11'!K38,'[1]p12'!K38,'[1]p13'!K38,'[1]p14'!K38,'[1]p15'!K38,'[1]p16'!K38,'[1]p17'!K38,'[1]p18'!K38,'[1]p19'!K38,'[1]p20'!K38,'[1]p21'!K38,'[1]p22'!K38,'[1]p23'!K38,'[1]p24'!K38,'[1]p25'!K38)+SUM('[1]p26'!K38,'[1]p27'!K38,'[1]p28'!K38,'[1]p29'!K38,'[1]p30'!K38,'[1]p31'!K38,'[1]p32'!K38,'[1]p33'!K38,'[1]p34'!K38,'[1]p35'!K38,'[1]p36'!K38,'[1]p37'!K38,'[1]p38'!K38,'[1]p39'!K38,'[1]p40'!K38,'[1]p41'!K38,'[1]p42'!K38,'[1]p43'!K38,'[1]p44'!K38,'[1]p45'!K38,'[1]p46'!K38,'[1]p47'!K38,'[1]p48'!K38,'[1]p49'!K38,'[1]p50'!K38)</f>
        <v>0</v>
      </c>
      <c r="F76" s="329">
        <f>IF(E78&lt;&gt;0,E76/E78,"0-Aluno")</f>
        <v>0</v>
      </c>
      <c r="G76" s="330"/>
      <c r="H76" s="335" t="s">
        <v>7</v>
      </c>
      <c r="I76" s="336"/>
    </row>
    <row r="77" spans="1:9" ht="12.75">
      <c r="A77" s="337" t="s">
        <v>154</v>
      </c>
      <c r="B77" s="179"/>
      <c r="C77" s="179"/>
      <c r="D77" s="179"/>
      <c r="E77" s="159">
        <f>E75+E76</f>
        <v>580</v>
      </c>
      <c r="F77" s="330">
        <f>IF(E78&lt;&gt;0,E77/E78,"0-Aluno")</f>
        <v>1</v>
      </c>
      <c r="G77" s="330"/>
      <c r="H77" s="338" t="s">
        <v>7</v>
      </c>
      <c r="I77" s="338"/>
    </row>
    <row r="78" spans="1:9" ht="13.5" thickBot="1">
      <c r="A78" s="331" t="s">
        <v>24</v>
      </c>
      <c r="B78" s="173"/>
      <c r="C78" s="173"/>
      <c r="D78" s="332"/>
      <c r="E78" s="158">
        <f>E74+E77</f>
        <v>580</v>
      </c>
      <c r="F78" s="333">
        <f>IF(E78&lt;&gt;0,F74+F77,"0-aluno")</f>
        <v>1</v>
      </c>
      <c r="G78" s="334"/>
      <c r="H78" s="334">
        <f>IF(E78&lt;&gt;0,H74+H75,"0-Aluno")</f>
        <v>1</v>
      </c>
      <c r="I78" s="334"/>
    </row>
    <row r="79" spans="1:9" ht="14.25" customHeight="1">
      <c r="A79" s="215"/>
      <c r="B79" s="215"/>
      <c r="C79" s="215"/>
      <c r="D79" s="215"/>
      <c r="E79" s="215"/>
      <c r="F79" s="215"/>
      <c r="G79" s="215"/>
      <c r="H79" s="215"/>
      <c r="I79" s="215"/>
    </row>
    <row r="80" spans="1:9" ht="14.25" customHeight="1">
      <c r="A80" s="339"/>
      <c r="B80" s="339"/>
      <c r="C80" s="339"/>
      <c r="D80" s="339"/>
      <c r="E80" s="339"/>
      <c r="F80" s="339"/>
      <c r="G80" s="339"/>
      <c r="H80" s="339"/>
      <c r="I80" s="339"/>
    </row>
    <row r="81" spans="1:9" ht="13.5" thickBot="1">
      <c r="A81" s="280" t="s">
        <v>259</v>
      </c>
      <c r="B81" s="281"/>
      <c r="C81" s="281"/>
      <c r="D81" s="281"/>
      <c r="E81" s="281"/>
      <c r="F81" s="281"/>
      <c r="G81" s="281"/>
      <c r="H81" s="281"/>
      <c r="I81" s="282"/>
    </row>
    <row r="82" spans="1:9" ht="12.75">
      <c r="A82" s="251" t="s">
        <v>139</v>
      </c>
      <c r="B82" s="197"/>
      <c r="C82" s="197"/>
      <c r="D82" s="197"/>
      <c r="E82" s="197"/>
      <c r="F82" s="197"/>
      <c r="G82" s="197"/>
      <c r="H82" s="198"/>
      <c r="I82" s="101">
        <v>6</v>
      </c>
    </row>
    <row r="83" spans="1:9" ht="15.75">
      <c r="A83" s="183" t="s">
        <v>140</v>
      </c>
      <c r="B83" s="177"/>
      <c r="C83" s="177"/>
      <c r="D83" s="177"/>
      <c r="E83" s="177"/>
      <c r="F83" s="177"/>
      <c r="G83" s="177"/>
      <c r="H83" s="178"/>
      <c r="I83" s="86">
        <f>SUM('[1]p1'!O74,'[1]p2'!O74,'[1]p3'!O74,'[1]p4'!O74,'[1]p5'!O74,'[1]p6'!O74,'[1]p7'!O74,'[1]p8'!O74,'[1]p9'!O74,'[1]p10'!O74,'[1]p11'!O74,'[1]p12'!O74,'[1]p13'!O74,'[1]p14'!O74,'[1]p15'!O74,'[1]p16'!O74,'[1]p17'!O74,'[1]p18'!O74,'[1]p19'!O74,'[1]p20'!O74,'[1]p21'!O74,'[1]p22'!O74,'[1]p23'!O74,'[1]p24'!O74,'[1]p25'!O74)+SUM('[1]p26'!O74,'[1]p27'!O74,'[1]p28'!O74,'[1]p29'!O74,'[1]p30'!O74,'[1]p31'!O74,'[1]p32'!O74,'[1]p33'!O74,'[1]p34'!O74,'[1]p35'!O74,'[1]p36'!O74,'[1]p37'!O74,'[1]p38'!O74,'[1]p39'!O74,'[1]p40'!O74,'[1]p41'!O74,'[1]p42'!O74,'[1]p43'!O74,'[1]p44'!O74,'[1]p45'!O74,'[1]p46'!O74,'[1]p47'!O74,'[1]p48'!O74,'[1]p49'!O74,'[1]p50'!O74)</f>
        <v>6</v>
      </c>
    </row>
    <row r="84" spans="1:9" ht="12.75">
      <c r="A84" s="183" t="s">
        <v>141</v>
      </c>
      <c r="B84" s="177"/>
      <c r="C84" s="177"/>
      <c r="D84" s="177"/>
      <c r="E84" s="177"/>
      <c r="F84" s="177"/>
      <c r="G84" s="177"/>
      <c r="H84" s="178"/>
      <c r="I84" s="69">
        <f>SUM('[1]p1'!I74,'[1]p2'!I74,'[1]p3'!I74,'[1]p4'!I74,'[1]p5'!I74,'[1]p6'!I74,'[1]p7'!I74,'[1]p8'!I74,'[1]p9'!I74,'[1]p10'!I74,'[1]p11'!I74,'[1]p12'!I74,'[1]p13'!I74,'[1]p14'!I74,'[1]p15'!I74,'[1]p16'!I74,'[1]p17'!I74,'[1]p18'!I74,'[1]p19'!I74,'[1]p20'!I74,'[1]p21'!I74,'[1]p22'!I74,'[1]p23'!I74,'[1]p24'!I74,'[1]p25'!I74)+SUM('[1]p26'!I74,'[1]p27'!I74,'[1]p28'!I74,'[1]p29'!I74,'[1]p30'!I74,'[1]p31'!I74,'[1]p32'!I74,'[1]p33'!I74,'[1]p34'!I74,'[1]p35'!I74,'[1]p36'!I74,'[1]p37'!I74,'[1]p38'!I74,'[1]p39'!I74,'[1]p40'!I74,'[1]p41'!I74,'[1]p42'!I74,'[1]p43'!I74,'[1]p44'!I74,'[1]p45'!I74,'[1]p46'!I74,'[1]p47'!I74,'[1]p48'!I74,'[1]p49'!I74,'[1]p50'!I74)</f>
        <v>32</v>
      </c>
    </row>
    <row r="85" spans="1:9" ht="12.75">
      <c r="A85" s="183" t="s">
        <v>142</v>
      </c>
      <c r="B85" s="177"/>
      <c r="C85" s="177"/>
      <c r="D85" s="177"/>
      <c r="E85" s="177"/>
      <c r="F85" s="177"/>
      <c r="G85" s="177"/>
      <c r="H85" s="178"/>
      <c r="I85" s="85">
        <f>SUM('[1]p1'!E74,'[1]p2'!E74,'[1]p3'!E74,'[1]p4'!E74,'[1]p5'!E74,'[1]p6'!E74,'[1]p7'!E74,'[1]p8'!E74,'[1]p9'!E74,'[1]p10'!E74,'[1]p11'!E74,'[1]p12'!E74,'[1]p13'!E74,'[1]p14'!E74,'[1]p15'!E74,'[1]p16'!E74,'[1]p17'!E74,'[1]p18'!E74,'[1]p19'!E74,'[1]p20'!E74,'[1]p21'!E74,'[1]p22'!E74,'[1]p23'!E74,'[1]p24'!E74,'[1]p25'!E74)+SUM('[1]p26'!E74,'[1]p27'!E74,'[1]p28'!E74,'[1]p29'!E74,'[1]p30'!E74,'[1]p31'!E74,'[1]p32'!E74,'[1]p33'!E74,'[1]p34'!E74,'[1]p35'!E74,'[1]p36'!E74,'[1]p37'!E74,'[1]p38'!E74,'[1]p39'!E74,'[1]p40'!E74,'[1]p41'!E74,'[1]p42'!E74,'[1]p43'!E74,'[1]p44'!E74,'[1]p45'!E74,'[1]p46'!E74,'[1]p47'!E74,'[1]p48'!E74,'[1]p49'!E74,'[1]p50'!E74)</f>
        <v>24</v>
      </c>
    </row>
    <row r="86" spans="1:9" ht="12.75">
      <c r="A86" s="183" t="s">
        <v>143</v>
      </c>
      <c r="B86" s="177"/>
      <c r="C86" s="177"/>
      <c r="D86" s="177"/>
      <c r="E86" s="177"/>
      <c r="F86" s="177"/>
      <c r="G86" s="177"/>
      <c r="H86" s="178"/>
      <c r="I86" s="69">
        <f>SUM('[1]p1'!F74,'[1]p2'!F74,'[1]p3'!F74,'[1]p4'!F74,'[1]p5'!F74,'[1]p6'!F74,'[1]p7'!F74,'[1]p8'!F74,'[1]p9'!F74,'[1]p10'!F74,'[1]p11'!F74,'[1]p12'!F74,'[1]p13'!F74,'[1]p14'!F74,'[1]p15'!F74,'[1]p16'!F74,'[1]p17'!F74,'[1]p18'!F74,'[1]p19'!F74,'[1]p20'!F74,'[1]p21'!F74,'[1]p22'!F74,'[1]p23'!F74,'[1]p24'!F74,'[1]p25'!F74)+SUM('[1]p26'!F74,'[1]p27'!F74,'[1]p28'!F74,'[1]p29'!F74,'[1]p30'!F74,'[1]p31'!F74,'[1]p32'!F74,'[1]p33'!F74,'[1]p34'!F74,'[1]p35'!F74,'[1]p36'!F74,'[1]p37'!F74,'[1]p38'!F74,'[1]p39'!F74,'[1]p40'!F74,'[1]p41'!F74,'[1]p42'!F74,'[1]p43'!F74,'[1]p44'!F74,'[1]p45'!F74,'[1]p46'!F74,'[1]p47'!F74,'[1]p48'!F74,'[1]p49'!F74,'[1]p50'!F74)</f>
        <v>340</v>
      </c>
    </row>
    <row r="87" spans="1:9" ht="12.75">
      <c r="A87" s="203" t="s">
        <v>144</v>
      </c>
      <c r="B87" s="181"/>
      <c r="C87" s="181"/>
      <c r="D87" s="181"/>
      <c r="E87" s="181"/>
      <c r="F87" s="181"/>
      <c r="G87" s="181"/>
      <c r="H87" s="182"/>
      <c r="I87" s="85">
        <f>SUM('[1]p1'!G74,'[1]p2'!G74,'[1]p3'!G74,'[1]p4'!G74,'[1]p5'!G74,'[1]p6'!G74,'[1]p7'!G74,'[1]p8'!G74,'[1]p9'!G74,'[1]p10'!G74,'[1]p11'!G74,'[1]p12'!G74,'[1]p13'!G74,'[1]p14'!G74,'[1]p15'!G74,'[1]p16'!G74,'[1]p17'!G74,'[1]p18'!G74,'[1]p19'!G74,'[1]p20'!G74,'[1]p21'!G74,'[1]p22'!G74,'[1]p23'!G74,'[1]p24'!G74,'[1]p25'!G74)+SUM('[1]p26'!G74,'[1]p27'!G74,'[1]p28'!G74,'[1]p29'!G74,'[1]p30'!G74,'[1]p31'!G74,'[1]p32'!G74,'[1]p33'!G74,'[1]p34'!G74,'[1]p35'!G74,'[1]p36'!G74,'[1]p37'!G74,'[1]p38'!G74,'[1]p39'!G74,'[1]p40'!G74,'[1]p41'!G74,'[1]p42'!G74,'[1]p43'!G74,'[1]p44'!G74,'[1]p45'!G74,'[1]p46'!G74,'[1]p47'!G74,'[1]p48'!G74,'[1]p49'!G74,'[1]p50'!G74)</f>
        <v>780</v>
      </c>
    </row>
    <row r="88" spans="1:9" ht="12.75">
      <c r="A88" s="183" t="s">
        <v>252</v>
      </c>
      <c r="B88" s="177"/>
      <c r="C88" s="177"/>
      <c r="D88" s="177"/>
      <c r="E88" s="177"/>
      <c r="F88" s="177"/>
      <c r="G88" s="177"/>
      <c r="H88" s="178"/>
      <c r="I88" s="83">
        <f>IF(I83&lt;&gt;0,I84/I83,"0-turma")</f>
        <v>5.333333333333333</v>
      </c>
    </row>
    <row r="89" spans="1:9" ht="13.5" thickBot="1">
      <c r="A89" s="248" t="s">
        <v>145</v>
      </c>
      <c r="B89" s="249"/>
      <c r="C89" s="249"/>
      <c r="D89" s="249"/>
      <c r="E89" s="249"/>
      <c r="F89" s="249"/>
      <c r="G89" s="249"/>
      <c r="H89" s="250"/>
      <c r="I89" s="102">
        <v>1</v>
      </c>
    </row>
    <row r="90" spans="1:9" ht="12.75">
      <c r="A90" s="288"/>
      <c r="B90" s="288"/>
      <c r="C90" s="288"/>
      <c r="D90" s="288"/>
      <c r="E90" s="288"/>
      <c r="F90" s="288"/>
      <c r="G90" s="288"/>
      <c r="H90" s="288"/>
      <c r="I90" s="288"/>
    </row>
    <row r="91" spans="1:9" ht="13.5" thickBot="1">
      <c r="A91" s="172" t="s">
        <v>261</v>
      </c>
      <c r="B91" s="173"/>
      <c r="C91" s="173"/>
      <c r="D91" s="173"/>
      <c r="E91" s="173"/>
      <c r="F91" s="173"/>
      <c r="G91" s="173"/>
      <c r="H91" s="173"/>
      <c r="I91" s="173"/>
    </row>
    <row r="92" spans="1:9" ht="13.5" thickBot="1">
      <c r="A92" s="340" t="s">
        <v>147</v>
      </c>
      <c r="B92" s="341"/>
      <c r="C92" s="341"/>
      <c r="D92" s="341"/>
      <c r="E92" s="133" t="s">
        <v>148</v>
      </c>
      <c r="F92" s="342" t="s">
        <v>149</v>
      </c>
      <c r="G92" s="342"/>
      <c r="H92" s="342" t="s">
        <v>150</v>
      </c>
      <c r="I92" s="342"/>
    </row>
    <row r="93" spans="1:9" ht="12.75">
      <c r="A93" s="345" t="s">
        <v>151</v>
      </c>
      <c r="B93" s="346"/>
      <c r="C93" s="346"/>
      <c r="D93" s="346"/>
      <c r="E93" s="137">
        <f>SUM('[1]p1'!J59,'[1]p2'!J59,'[1]p3'!J59,'[1]p4'!J59,'[1]p5'!J59,'[1]p6'!J59,'[1]p7'!J59,'[1]p8'!J59,'[1]p9'!J59,'[1]p10'!J59,'[1]p11'!J59,'[1]p12'!J59,'[1]p13'!J59,'[1]p14'!J59,'[1]p15'!J59,'[1]p16'!J59,'[1]p17'!J59,'[1]p18'!J59,'[1]p19'!J59,'[1]p20'!J59,'[1]p21'!J59,'[1]p22'!J59,'[1]p23'!J59,'[1]p24'!J59,'[1]p25'!J59)+SUM('[1]p26'!J59,'[1]p27'!J59,'[1]p28'!J59,'[1]p29'!J59,'[1]p30'!J59,'[1]p31'!J59,'[1]p32'!J59,'[1]p33'!J59,'[1]p34'!J59,'[1]p35'!J59,'[1]p36'!J59,'[1]p37'!J59,'[1]p38'!J59,'[1]p39'!J59,'[1]p40'!J59,'[1]p41'!J59,'[1]p42'!J59,'[1]p43'!J59,'[1]p44'!J59,'[1]p45'!J59,'[1]p46'!J59,'[1]p47'!J59,'[1]p48'!J59,'[1]p49'!J59,'[1]p50'!J59)</f>
        <v>344</v>
      </c>
      <c r="F93" s="328">
        <f>IF(E97&lt;&gt;0,E93/E97,"0-Aluno")</f>
        <v>0.4797768479776848</v>
      </c>
      <c r="G93" s="328"/>
      <c r="H93" s="328">
        <f>IF(E93+E94&lt;&gt;0,E93/(E93+E94),"0-Aluno")</f>
        <v>0.7006109979633401</v>
      </c>
      <c r="I93" s="328"/>
    </row>
    <row r="94" spans="1:9" ht="12.75">
      <c r="A94" s="337" t="s">
        <v>152</v>
      </c>
      <c r="B94" s="179"/>
      <c r="C94" s="179"/>
      <c r="D94" s="179"/>
      <c r="E94" s="69">
        <f>SUM('[1]p1'!L59,'[1]p2'!L59,'[1]p3'!L59,'[1]p4'!L59,'[1]p5'!L59,'[1]p6'!L59,'[1]p7'!L59,'[1]p8'!L59,'[1]p9'!L59,'[1]p10'!L59,'[1]p11'!L59,'[1]p12'!L59,'[1]p13'!L59,'[1]p14'!L59,'[1]p15'!L59,'[1]p16'!L59,'[1]p17'!L59,'[1]p18'!L59,'[1]p19'!L59,'[1]p20'!L59,'[1]p21'!L59,'[1]p22'!L59,'[1]p23'!L59,'[1]p24'!L59,'[1]p25'!L59)+SUM('[1]p26'!L59,'[1]p27'!L59,'[1]p28'!L59,'[1]p29'!L59,'[1]p30'!L59,'[1]p31'!L59,'[1]p32'!L59,'[1]p33'!L59,'[1]p34'!L59,'[1]p35'!L59,'[1]p36'!L59,'[1]p37'!L59,'[1]p38'!L59,'[1]p39'!L59,'[1]p40'!L59,'[1]p41'!L59,'[1]p42'!L59,'[1]p43'!L59,'[1]p44'!L59,'[1]p45'!L59,'[1]p46'!L59,'[1]p47'!L59,'[1]p48'!L59,'[1]p49'!L59,'[1]p50'!L59)</f>
        <v>147</v>
      </c>
      <c r="F94" s="330">
        <f>IF(E97&lt;&gt;0,E94/E97,"0-Aluno")</f>
        <v>0.20502092050209206</v>
      </c>
      <c r="G94" s="330"/>
      <c r="H94" s="330">
        <f>IF(E93+E94&lt;&gt;0,E94/(E93+E94),"0-Aluno")</f>
        <v>0.29938900203665986</v>
      </c>
      <c r="I94" s="330"/>
    </row>
    <row r="95" spans="1:9" ht="12.75">
      <c r="A95" s="337" t="s">
        <v>153</v>
      </c>
      <c r="B95" s="179"/>
      <c r="C95" s="179"/>
      <c r="D95" s="179"/>
      <c r="E95" s="69">
        <f>SUM('[1]p1'!K59,'[1]p2'!K59,'[1]p3'!K59,'[1]p4'!K59,'[1]p5'!K59,'[1]p6'!K59,'[1]p7'!K59,'[1]p8'!K59,'[1]p9'!K59,'[1]p10'!K59,'[1]p11'!K59,'[1]p12'!K59,'[1]p13'!K59,'[1]p14'!K59,'[1]p15'!K59,'[1]p16'!K59,'[1]p17'!K59,'[1]p18'!K59,'[1]p19'!K59,'[1]p20'!K59,'[1]p21'!K59,'[1]p22'!K59,'[1]p23'!K59,'[1]p24'!K59,'[1]p25'!K59)+SUM('[1]p26'!K59,'[1]p27'!K59,'[1]p28'!K59,'[1]p29'!K59,'[1]p30'!K59,'[1]p31'!K59,'[1]p32'!K59,'[1]p33'!K59,'[1]p34'!K59,'[1]p35'!K59,'[1]p36'!K59,'[1]p37'!K59,'[1]p38'!K59,'[1]p39'!K59,'[1]p40'!K59,'[1]p41'!K59,'[1]p42'!K59,'[1]p43'!K59,'[1]p44'!K59,'[1]p45'!K59,'[1]p46'!K59,'[1]p47'!K59,'[1]p48'!K59,'[1]p49'!K59,'[1]p50'!K59)</f>
        <v>226</v>
      </c>
      <c r="F95" s="330">
        <f>IF(E97&lt;&gt;0,E95/E97,"0-Aluno")</f>
        <v>0.31520223152022314</v>
      </c>
      <c r="G95" s="330"/>
      <c r="H95" s="330" t="s">
        <v>7</v>
      </c>
      <c r="I95" s="348"/>
    </row>
    <row r="96" spans="1:9" ht="13.5" thickBot="1">
      <c r="A96" s="349" t="s">
        <v>154</v>
      </c>
      <c r="B96" s="350"/>
      <c r="C96" s="350"/>
      <c r="D96" s="350"/>
      <c r="E96" s="136">
        <f>E94+E95</f>
        <v>373</v>
      </c>
      <c r="F96" s="343">
        <f>IF(E97&lt;&gt;0,E96/E97,"0-Aluno")</f>
        <v>0.5202231520223152</v>
      </c>
      <c r="G96" s="343"/>
      <c r="H96" s="343" t="s">
        <v>7</v>
      </c>
      <c r="I96" s="344"/>
    </row>
    <row r="97" spans="1:9" ht="13.5" thickBot="1">
      <c r="A97" s="340" t="s">
        <v>24</v>
      </c>
      <c r="B97" s="341"/>
      <c r="C97" s="341"/>
      <c r="D97" s="341"/>
      <c r="E97" s="141">
        <f>E93+E96</f>
        <v>717</v>
      </c>
      <c r="F97" s="347">
        <f>IF(E97&lt;&gt;0,F93+F96,"0-Aluno")</f>
        <v>1</v>
      </c>
      <c r="G97" s="347"/>
      <c r="H97" s="347">
        <f>IF(E97&lt;&gt;0,H93+H94,"0-Aluno")</f>
        <v>1</v>
      </c>
      <c r="I97" s="347"/>
    </row>
    <row r="98" spans="1:9" ht="14.25" customHeight="1">
      <c r="A98" s="215"/>
      <c r="B98" s="215"/>
      <c r="C98" s="215"/>
      <c r="D98" s="215"/>
      <c r="E98" s="215"/>
      <c r="F98" s="215"/>
      <c r="G98" s="215"/>
      <c r="H98" s="215"/>
      <c r="I98" s="215"/>
    </row>
    <row r="99" spans="1:9" ht="13.5" thickBot="1">
      <c r="A99" s="172" t="s">
        <v>262</v>
      </c>
      <c r="B99" s="173"/>
      <c r="C99" s="173"/>
      <c r="D99" s="173"/>
      <c r="E99" s="173"/>
      <c r="F99" s="173"/>
      <c r="G99" s="173"/>
      <c r="H99" s="173"/>
      <c r="I99" s="173"/>
    </row>
    <row r="100" spans="1:9" ht="12.75">
      <c r="A100" s="251" t="s">
        <v>146</v>
      </c>
      <c r="B100" s="197"/>
      <c r="C100" s="197"/>
      <c r="D100" s="197"/>
      <c r="E100" s="197"/>
      <c r="F100" s="197"/>
      <c r="G100" s="197"/>
      <c r="H100" s="198"/>
      <c r="I100" s="81">
        <f>IF(I64+I83&lt;&gt;0,(I65+I84)/(I64+I83),"0")</f>
        <v>35.7</v>
      </c>
    </row>
    <row r="101" spans="1:9" ht="12.75">
      <c r="A101" s="183" t="s">
        <v>253</v>
      </c>
      <c r="B101" s="177"/>
      <c r="C101" s="177"/>
      <c r="D101" s="177"/>
      <c r="E101" s="177"/>
      <c r="F101" s="177"/>
      <c r="G101" s="177"/>
      <c r="H101" s="178"/>
      <c r="I101" s="83">
        <f>IF(I64+I83&lt;&gt;0,(I64+I83)/I38,"0")</f>
        <v>2.727272727272727</v>
      </c>
    </row>
    <row r="102" spans="1:9" ht="12.75">
      <c r="A102" s="183" t="s">
        <v>254</v>
      </c>
      <c r="B102" s="177"/>
      <c r="C102" s="177"/>
      <c r="D102" s="177"/>
      <c r="E102" s="177"/>
      <c r="F102" s="177"/>
      <c r="G102" s="177"/>
      <c r="H102" s="178"/>
      <c r="I102" s="83">
        <f>IF(I84+I65&lt;&gt;0,(I84+I65)/I38,"0")</f>
        <v>97.36363636363636</v>
      </c>
    </row>
    <row r="103" spans="1:9" ht="13.5" thickBot="1">
      <c r="A103" s="248" t="s">
        <v>255</v>
      </c>
      <c r="B103" s="249"/>
      <c r="C103" s="249"/>
      <c r="D103" s="249"/>
      <c r="E103" s="249"/>
      <c r="F103" s="249"/>
      <c r="G103" s="249"/>
      <c r="H103" s="250"/>
      <c r="I103" s="87">
        <f>IF(I66+I85&lt;&gt;0,(I66+I85)/I38,"0")</f>
        <v>11.969696969696969</v>
      </c>
    </row>
    <row r="104" spans="1:9" ht="13.5" thickBot="1">
      <c r="A104" s="265" t="s">
        <v>256</v>
      </c>
      <c r="B104" s="266"/>
      <c r="C104" s="266"/>
      <c r="D104" s="266"/>
      <c r="E104" s="266"/>
      <c r="F104" s="266"/>
      <c r="G104" s="266"/>
      <c r="H104" s="266"/>
      <c r="I104" s="87">
        <f>IF(I67+I86,(I67+I86)/15/I38,"0-docente")</f>
        <v>11.856565656565657</v>
      </c>
    </row>
    <row r="105" spans="1:9" ht="12.75">
      <c r="A105" s="288"/>
      <c r="B105" s="288"/>
      <c r="C105" s="288"/>
      <c r="D105" s="288"/>
      <c r="E105" s="288"/>
      <c r="F105" s="288"/>
      <c r="G105" s="288"/>
      <c r="H105" s="288"/>
      <c r="I105" s="288"/>
    </row>
    <row r="106" spans="1:9" ht="13.5" thickBot="1">
      <c r="A106" s="172" t="s">
        <v>247</v>
      </c>
      <c r="B106" s="173"/>
      <c r="C106" s="173"/>
      <c r="D106" s="173"/>
      <c r="E106" s="173"/>
      <c r="F106" s="173"/>
      <c r="G106" s="173"/>
      <c r="H106" s="173"/>
      <c r="I106" s="173"/>
    </row>
    <row r="107" spans="1:9" ht="13.5" thickBot="1">
      <c r="A107" s="289" t="s">
        <v>147</v>
      </c>
      <c r="B107" s="290"/>
      <c r="C107" s="290"/>
      <c r="D107" s="290"/>
      <c r="E107" s="290"/>
      <c r="F107" s="290"/>
      <c r="G107" s="290"/>
      <c r="H107" s="291"/>
      <c r="I107" s="92" t="s">
        <v>155</v>
      </c>
    </row>
    <row r="108" spans="1:9" ht="12.75">
      <c r="A108" s="292" t="s">
        <v>156</v>
      </c>
      <c r="B108" s="293"/>
      <c r="C108" s="293"/>
      <c r="D108" s="293"/>
      <c r="E108" s="293"/>
      <c r="F108" s="293"/>
      <c r="G108" s="293"/>
      <c r="H108" s="294"/>
      <c r="I108" s="111">
        <v>0</v>
      </c>
    </row>
    <row r="109" spans="1:9" ht="12.75">
      <c r="A109" s="262" t="s">
        <v>157</v>
      </c>
      <c r="B109" s="263"/>
      <c r="C109" s="263"/>
      <c r="D109" s="263"/>
      <c r="E109" s="263"/>
      <c r="F109" s="263"/>
      <c r="G109" s="263"/>
      <c r="H109" s="264"/>
      <c r="I109" s="110">
        <v>21</v>
      </c>
    </row>
    <row r="110" spans="1:9" ht="12.75">
      <c r="A110" s="262" t="s">
        <v>158</v>
      </c>
      <c r="B110" s="263"/>
      <c r="C110" s="263"/>
      <c r="D110" s="263"/>
      <c r="E110" s="263"/>
      <c r="F110" s="263"/>
      <c r="G110" s="263"/>
      <c r="H110" s="264"/>
      <c r="I110" s="110">
        <v>0</v>
      </c>
    </row>
    <row r="111" spans="1:9" ht="12.75">
      <c r="A111" s="262" t="s">
        <v>159</v>
      </c>
      <c r="B111" s="263"/>
      <c r="C111" s="263"/>
      <c r="D111" s="263"/>
      <c r="E111" s="263"/>
      <c r="F111" s="263"/>
      <c r="G111" s="263"/>
      <c r="H111" s="264"/>
      <c r="I111" s="110">
        <v>10</v>
      </c>
    </row>
    <row r="112" spans="1:9" ht="12.75">
      <c r="A112" s="262" t="s">
        <v>160</v>
      </c>
      <c r="B112" s="263"/>
      <c r="C112" s="263"/>
      <c r="D112" s="263"/>
      <c r="E112" s="263"/>
      <c r="F112" s="263"/>
      <c r="G112" s="263"/>
      <c r="H112" s="264"/>
      <c r="I112" s="110">
        <v>1</v>
      </c>
    </row>
    <row r="113" spans="1:9" ht="12.75">
      <c r="A113" s="262" t="s">
        <v>53</v>
      </c>
      <c r="B113" s="263"/>
      <c r="C113" s="263"/>
      <c r="D113" s="263"/>
      <c r="E113" s="263"/>
      <c r="F113" s="263"/>
      <c r="G113" s="263"/>
      <c r="H113" s="264"/>
      <c r="I113" s="110">
        <v>11</v>
      </c>
    </row>
    <row r="114" spans="1:9" ht="12.75">
      <c r="A114" s="262" t="s">
        <v>226</v>
      </c>
      <c r="B114" s="263"/>
      <c r="C114" s="263"/>
      <c r="D114" s="263"/>
      <c r="E114" s="263"/>
      <c r="F114" s="263"/>
      <c r="G114" s="263"/>
      <c r="H114" s="264"/>
      <c r="I114" s="110">
        <v>2</v>
      </c>
    </row>
    <row r="115" spans="1:9" ht="13.5" thickBot="1">
      <c r="A115" s="265" t="s">
        <v>18</v>
      </c>
      <c r="B115" s="266"/>
      <c r="C115" s="266"/>
      <c r="D115" s="266"/>
      <c r="E115" s="266"/>
      <c r="F115" s="266"/>
      <c r="G115" s="266"/>
      <c r="H115" s="267"/>
      <c r="I115" s="98">
        <f>SUM(I108:J114)</f>
        <v>45</v>
      </c>
    </row>
    <row r="116" spans="1:9" ht="11.25" customHeight="1">
      <c r="A116" s="215"/>
      <c r="B116" s="215"/>
      <c r="C116" s="215"/>
      <c r="D116" s="215"/>
      <c r="E116" s="215"/>
      <c r="F116" s="215"/>
      <c r="G116" s="215"/>
      <c r="H116" s="215"/>
      <c r="I116" s="215"/>
    </row>
    <row r="117" spans="1:9" ht="11.25" customHeight="1">
      <c r="A117" s="339"/>
      <c r="B117" s="339"/>
      <c r="C117" s="339"/>
      <c r="D117" s="339"/>
      <c r="E117" s="339"/>
      <c r="F117" s="339"/>
      <c r="G117" s="339"/>
      <c r="H117" s="339"/>
      <c r="I117" s="339"/>
    </row>
    <row r="118" spans="1:9" ht="13.5" thickBot="1">
      <c r="A118" s="172" t="s">
        <v>248</v>
      </c>
      <c r="B118" s="173"/>
      <c r="C118" s="173"/>
      <c r="D118" s="173"/>
      <c r="E118" s="173"/>
      <c r="F118" s="173"/>
      <c r="G118" s="173"/>
      <c r="H118" s="173"/>
      <c r="I118" s="173"/>
    </row>
    <row r="119" spans="1:9" ht="13.5" thickBot="1">
      <c r="A119" s="258" t="s">
        <v>147</v>
      </c>
      <c r="B119" s="259"/>
      <c r="C119" s="259"/>
      <c r="D119" s="259"/>
      <c r="E119" s="259"/>
      <c r="F119" s="259"/>
      <c r="G119" s="259"/>
      <c r="H119" s="260"/>
      <c r="I119" s="92" t="s">
        <v>118</v>
      </c>
    </row>
    <row r="120" spans="1:9" ht="12.75">
      <c r="A120" s="323" t="s">
        <v>60</v>
      </c>
      <c r="B120" s="324"/>
      <c r="C120" s="324"/>
      <c r="D120" s="324"/>
      <c r="E120" s="324"/>
      <c r="F120" s="324"/>
      <c r="G120" s="324"/>
      <c r="H120" s="325"/>
      <c r="I120" s="103">
        <v>18</v>
      </c>
    </row>
    <row r="121" spans="1:9" ht="12.75">
      <c r="A121" s="252" t="s">
        <v>61</v>
      </c>
      <c r="B121" s="252"/>
      <c r="C121" s="252"/>
      <c r="D121" s="252"/>
      <c r="E121" s="252"/>
      <c r="F121" s="252"/>
      <c r="G121" s="252"/>
      <c r="H121" s="252"/>
      <c r="I121" s="104">
        <v>6</v>
      </c>
    </row>
    <row r="122" spans="1:9" ht="12.75">
      <c r="A122" s="252" t="s">
        <v>227</v>
      </c>
      <c r="B122" s="252"/>
      <c r="C122" s="252"/>
      <c r="D122" s="252"/>
      <c r="E122" s="252"/>
      <c r="F122" s="252"/>
      <c r="G122" s="252"/>
      <c r="H122" s="252"/>
      <c r="I122" s="104">
        <v>3</v>
      </c>
    </row>
    <row r="123" spans="1:9" ht="12.75">
      <c r="A123" s="252" t="s">
        <v>62</v>
      </c>
      <c r="B123" s="252"/>
      <c r="C123" s="252"/>
      <c r="D123" s="252"/>
      <c r="E123" s="252"/>
      <c r="F123" s="252"/>
      <c r="G123" s="252"/>
      <c r="H123" s="252"/>
      <c r="I123" s="104">
        <v>10</v>
      </c>
    </row>
    <row r="124" spans="1:9" ht="12.75">
      <c r="A124" s="252" t="s">
        <v>63</v>
      </c>
      <c r="B124" s="252"/>
      <c r="C124" s="252"/>
      <c r="D124" s="252"/>
      <c r="E124" s="252"/>
      <c r="F124" s="252"/>
      <c r="G124" s="252"/>
      <c r="H124" s="252"/>
      <c r="I124" s="104">
        <v>22</v>
      </c>
    </row>
    <row r="125" spans="1:9" ht="12.75">
      <c r="A125" s="252" t="s">
        <v>64</v>
      </c>
      <c r="B125" s="252"/>
      <c r="C125" s="252"/>
      <c r="D125" s="252"/>
      <c r="E125" s="252"/>
      <c r="F125" s="252"/>
      <c r="G125" s="252"/>
      <c r="H125" s="252"/>
      <c r="I125" s="104">
        <v>9</v>
      </c>
    </row>
    <row r="126" spans="1:9" s="68" customFormat="1" ht="12.75" customHeight="1">
      <c r="A126" s="257"/>
      <c r="B126" s="257"/>
      <c r="C126" s="257"/>
      <c r="D126" s="257"/>
      <c r="E126" s="257"/>
      <c r="F126" s="257"/>
      <c r="G126" s="257"/>
      <c r="H126" s="257"/>
      <c r="I126" s="257"/>
    </row>
    <row r="127" spans="1:9" s="68" customFormat="1" ht="13.5" thickBot="1">
      <c r="A127" s="172" t="s">
        <v>249</v>
      </c>
      <c r="B127" s="173"/>
      <c r="C127" s="173"/>
      <c r="D127" s="173"/>
      <c r="E127" s="173"/>
      <c r="F127" s="173"/>
      <c r="G127" s="173"/>
      <c r="H127" s="173"/>
      <c r="I127" s="173"/>
    </row>
    <row r="128" spans="1:9" ht="13.5" thickBot="1">
      <c r="A128" s="258" t="s">
        <v>147</v>
      </c>
      <c r="B128" s="259"/>
      <c r="C128" s="259"/>
      <c r="D128" s="259"/>
      <c r="E128" s="259"/>
      <c r="F128" s="259"/>
      <c r="G128" s="259"/>
      <c r="H128" s="260"/>
      <c r="I128" s="134" t="s">
        <v>118</v>
      </c>
    </row>
    <row r="129" spans="1:9" ht="12.75">
      <c r="A129" s="261" t="s">
        <v>65</v>
      </c>
      <c r="B129" s="261"/>
      <c r="C129" s="261"/>
      <c r="D129" s="261"/>
      <c r="E129" s="261"/>
      <c r="F129" s="261"/>
      <c r="G129" s="261"/>
      <c r="H129" s="261"/>
      <c r="I129" s="126">
        <v>1</v>
      </c>
    </row>
    <row r="130" spans="1:9" ht="12.75">
      <c r="A130" s="252" t="s">
        <v>61</v>
      </c>
      <c r="B130" s="252"/>
      <c r="C130" s="252"/>
      <c r="D130" s="252"/>
      <c r="E130" s="252"/>
      <c r="F130" s="252"/>
      <c r="G130" s="252"/>
      <c r="H130" s="252"/>
      <c r="I130" s="126">
        <v>1</v>
      </c>
    </row>
    <row r="131" spans="1:9" ht="12.75">
      <c r="A131" s="252" t="s">
        <v>66</v>
      </c>
      <c r="B131" s="252"/>
      <c r="C131" s="252"/>
      <c r="D131" s="252"/>
      <c r="E131" s="252"/>
      <c r="F131" s="252"/>
      <c r="G131" s="252"/>
      <c r="H131" s="252"/>
      <c r="I131" s="126">
        <v>5</v>
      </c>
    </row>
    <row r="132" spans="1:9" ht="12.75">
      <c r="A132" s="252" t="s">
        <v>67</v>
      </c>
      <c r="B132" s="252"/>
      <c r="C132" s="252"/>
      <c r="D132" s="252"/>
      <c r="E132" s="252"/>
      <c r="F132" s="252"/>
      <c r="G132" s="252"/>
      <c r="H132" s="252"/>
      <c r="I132" s="126">
        <v>1</v>
      </c>
    </row>
    <row r="133" spans="1:9" ht="12.75">
      <c r="A133" s="252" t="s">
        <v>68</v>
      </c>
      <c r="B133" s="252"/>
      <c r="C133" s="252"/>
      <c r="D133" s="252"/>
      <c r="E133" s="252"/>
      <c r="F133" s="252"/>
      <c r="G133" s="252"/>
      <c r="H133" s="252"/>
      <c r="I133" s="126">
        <v>0</v>
      </c>
    </row>
    <row r="134" spans="1:9" ht="12.75" customHeight="1">
      <c r="A134" s="252" t="s">
        <v>69</v>
      </c>
      <c r="B134" s="252"/>
      <c r="C134" s="252"/>
      <c r="D134" s="252"/>
      <c r="E134" s="252"/>
      <c r="F134" s="252"/>
      <c r="G134" s="252"/>
      <c r="H134" s="252"/>
      <c r="I134" s="135">
        <v>2000</v>
      </c>
    </row>
    <row r="135" spans="1:9" ht="12" customHeight="1">
      <c r="A135" s="272"/>
      <c r="B135" s="272"/>
      <c r="C135" s="272"/>
      <c r="D135" s="272"/>
      <c r="E135" s="272"/>
      <c r="F135" s="272"/>
      <c r="G135" s="272"/>
      <c r="H135" s="272"/>
      <c r="I135" s="272"/>
    </row>
    <row r="136" spans="1:9" ht="12.75">
      <c r="A136" s="319"/>
      <c r="B136" s="319"/>
      <c r="C136" s="319"/>
      <c r="D136" s="319"/>
      <c r="E136" s="319"/>
      <c r="F136" s="319"/>
      <c r="G136" s="319"/>
      <c r="H136" s="319"/>
      <c r="I136" s="319"/>
    </row>
    <row r="137" spans="1:9" ht="12.75">
      <c r="A137" s="319"/>
      <c r="B137" s="319"/>
      <c r="C137" s="319"/>
      <c r="D137" s="319"/>
      <c r="E137" s="319"/>
      <c r="F137" s="319"/>
      <c r="G137" s="319"/>
      <c r="H137" s="319"/>
      <c r="I137" s="319"/>
    </row>
    <row r="138" spans="1:9" ht="12.75">
      <c r="A138" s="319"/>
      <c r="B138" s="319"/>
      <c r="C138" s="319"/>
      <c r="D138" s="319"/>
      <c r="E138" s="319"/>
      <c r="F138" s="319"/>
      <c r="G138" s="319"/>
      <c r="H138" s="319"/>
      <c r="I138" s="319"/>
    </row>
    <row r="139" spans="1:9" ht="12.75" hidden="1">
      <c r="A139" s="22"/>
      <c r="B139" s="22"/>
      <c r="C139" s="22"/>
      <c r="D139" s="22"/>
      <c r="E139" s="22"/>
      <c r="F139" s="22"/>
      <c r="G139" s="22"/>
      <c r="H139" s="22"/>
      <c r="I139" s="22"/>
    </row>
    <row r="140" spans="1:9" ht="12.75" hidden="1">
      <c r="A140" s="22"/>
      <c r="B140" s="22"/>
      <c r="C140" s="22"/>
      <c r="D140" s="22"/>
      <c r="E140" s="22"/>
      <c r="F140" s="22"/>
      <c r="G140" s="22"/>
      <c r="H140" s="22"/>
      <c r="I140" s="22"/>
    </row>
    <row r="141" spans="1:9" ht="12.75" hidden="1">
      <c r="A141" s="22"/>
      <c r="B141" s="22"/>
      <c r="C141" s="22"/>
      <c r="D141" s="22"/>
      <c r="E141" s="22"/>
      <c r="F141" s="22"/>
      <c r="G141" s="22"/>
      <c r="H141" s="22"/>
      <c r="I141" s="22"/>
    </row>
    <row r="142" spans="1:9" ht="12.75" hidden="1">
      <c r="A142" s="22"/>
      <c r="B142" s="22"/>
      <c r="C142" s="22"/>
      <c r="D142" s="22"/>
      <c r="E142" s="22"/>
      <c r="F142" s="22"/>
      <c r="G142" s="22"/>
      <c r="H142" s="22"/>
      <c r="I142" s="22"/>
    </row>
    <row r="143" spans="1:9" ht="12.75" hidden="1">
      <c r="A143" s="22"/>
      <c r="B143" s="22"/>
      <c r="C143" s="22"/>
      <c r="D143" s="22"/>
      <c r="E143" s="22"/>
      <c r="F143" s="22"/>
      <c r="G143" s="22"/>
      <c r="H143" s="22"/>
      <c r="I143" s="22"/>
    </row>
    <row r="144" spans="1:9" ht="13.5" thickBot="1">
      <c r="A144" s="172" t="s">
        <v>257</v>
      </c>
      <c r="B144" s="173"/>
      <c r="C144" s="173"/>
      <c r="D144" s="173"/>
      <c r="E144" s="173"/>
      <c r="F144" s="173"/>
      <c r="G144" s="173"/>
      <c r="H144" s="173"/>
      <c r="I144" s="173"/>
    </row>
    <row r="145" spans="1:9" ht="13.5" thickBot="1">
      <c r="A145" s="295" t="s">
        <v>147</v>
      </c>
      <c r="B145" s="296"/>
      <c r="C145" s="296"/>
      <c r="D145" s="296"/>
      <c r="E145" s="296"/>
      <c r="F145" s="296"/>
      <c r="G145" s="296"/>
      <c r="H145" s="297"/>
      <c r="I145" s="93" t="s">
        <v>118</v>
      </c>
    </row>
    <row r="146" spans="1:9" ht="12.75">
      <c r="A146" s="320" t="s">
        <v>161</v>
      </c>
      <c r="B146" s="321"/>
      <c r="C146" s="321"/>
      <c r="D146" s="321"/>
      <c r="E146" s="321"/>
      <c r="F146" s="321"/>
      <c r="G146" s="321"/>
      <c r="H146" s="322"/>
      <c r="I146" s="100">
        <v>4</v>
      </c>
    </row>
    <row r="147" spans="1:9" ht="12.75">
      <c r="A147" s="320" t="s">
        <v>162</v>
      </c>
      <c r="B147" s="321"/>
      <c r="C147" s="321"/>
      <c r="D147" s="321"/>
      <c r="E147" s="321"/>
      <c r="F147" s="321"/>
      <c r="G147" s="321"/>
      <c r="H147" s="322"/>
      <c r="I147" s="100">
        <v>1</v>
      </c>
    </row>
    <row r="148" spans="1:9" ht="12.75">
      <c r="A148" s="320" t="s">
        <v>163</v>
      </c>
      <c r="B148" s="321"/>
      <c r="C148" s="321"/>
      <c r="D148" s="321"/>
      <c r="E148" s="321"/>
      <c r="F148" s="321"/>
      <c r="G148" s="321"/>
      <c r="H148" s="322"/>
      <c r="I148" s="100">
        <v>8</v>
      </c>
    </row>
    <row r="149" spans="1:9" ht="12.75">
      <c r="A149" s="320" t="s">
        <v>228</v>
      </c>
      <c r="B149" s="321"/>
      <c r="C149" s="321"/>
      <c r="D149" s="321"/>
      <c r="E149" s="321"/>
      <c r="F149" s="321"/>
      <c r="G149" s="321"/>
      <c r="H149" s="322"/>
      <c r="I149" s="100">
        <v>2</v>
      </c>
    </row>
    <row r="150" spans="1:9" ht="12.75">
      <c r="A150" s="320" t="s">
        <v>229</v>
      </c>
      <c r="B150" s="321"/>
      <c r="C150" s="321"/>
      <c r="D150" s="321"/>
      <c r="E150" s="321"/>
      <c r="F150" s="321"/>
      <c r="G150" s="321"/>
      <c r="H150" s="322"/>
      <c r="I150" s="100">
        <v>0</v>
      </c>
    </row>
    <row r="151" spans="1:9" ht="12.75">
      <c r="A151" s="320" t="s">
        <v>58</v>
      </c>
      <c r="B151" s="321"/>
      <c r="C151" s="321"/>
      <c r="D151" s="321"/>
      <c r="E151" s="321"/>
      <c r="F151" s="321"/>
      <c r="G151" s="321"/>
      <c r="H151" s="322"/>
      <c r="I151" s="100">
        <v>5</v>
      </c>
    </row>
    <row r="152" spans="1:9" ht="12.75">
      <c r="A152" s="252" t="s">
        <v>230</v>
      </c>
      <c r="B152" s="252"/>
      <c r="C152" s="252"/>
      <c r="D152" s="252"/>
      <c r="E152" s="252"/>
      <c r="F152" s="252"/>
      <c r="G152" s="252"/>
      <c r="H152" s="252"/>
      <c r="I152" s="100">
        <v>2</v>
      </c>
    </row>
    <row r="153" spans="1:9" ht="13.5" thickBot="1">
      <c r="A153" s="318" t="s">
        <v>231</v>
      </c>
      <c r="B153" s="318"/>
      <c r="C153" s="318"/>
      <c r="D153" s="318"/>
      <c r="E153" s="318"/>
      <c r="F153" s="318"/>
      <c r="G153" s="318"/>
      <c r="H153" s="318"/>
      <c r="I153" s="105">
        <v>1</v>
      </c>
    </row>
    <row r="154" spans="1:9" ht="15" customHeight="1">
      <c r="A154" s="215"/>
      <c r="B154" s="215"/>
      <c r="C154" s="215"/>
      <c r="D154" s="215"/>
      <c r="E154" s="215"/>
      <c r="F154" s="215"/>
      <c r="G154" s="215"/>
      <c r="H154" s="215"/>
      <c r="I154" s="215"/>
    </row>
    <row r="155" spans="1:9" ht="13.5" thickBot="1">
      <c r="A155" s="255" t="s">
        <v>250</v>
      </c>
      <c r="B155" s="256"/>
      <c r="C155" s="256"/>
      <c r="D155" s="256"/>
      <c r="E155" s="256"/>
      <c r="F155" s="256"/>
      <c r="G155" s="256"/>
      <c r="H155" s="256"/>
      <c r="I155" s="256"/>
    </row>
    <row r="156" spans="1:9" ht="13.5" customHeight="1" thickBot="1" thickTop="1">
      <c r="A156" s="173"/>
      <c r="B156" s="173"/>
      <c r="C156" s="173"/>
      <c r="D156" s="173"/>
      <c r="E156" s="173"/>
      <c r="F156" s="173"/>
      <c r="G156" s="173"/>
      <c r="H156" s="173"/>
      <c r="I156" s="173"/>
    </row>
    <row r="157" spans="1:9" ht="13.5" thickBot="1">
      <c r="A157" s="253" t="s">
        <v>147</v>
      </c>
      <c r="B157" s="253"/>
      <c r="C157" s="253"/>
      <c r="D157" s="94" t="s">
        <v>15</v>
      </c>
      <c r="E157" s="254" t="s">
        <v>10</v>
      </c>
      <c r="F157" s="254"/>
      <c r="G157" s="254" t="s">
        <v>9</v>
      </c>
      <c r="H157" s="254"/>
      <c r="I157" s="254"/>
    </row>
    <row r="158" spans="1:9" ht="13.5" customHeight="1" thickBot="1">
      <c r="A158" s="312" t="s">
        <v>87</v>
      </c>
      <c r="B158" s="313"/>
      <c r="C158" s="314"/>
      <c r="D158" s="95">
        <f>SUM('[1]p1'!L21,'[1]p30'!L21,'[1]p2'!L21,'[1]p31'!L21,'[1]p3'!L21,'[1]p32'!L21,'[1]p4'!L21,'[1]p7'!L21,'[1]p8'!L21,'[1]p9'!L21,'[1]p10'!L21,'[1]p11'!L21,'[1]p33'!L21,'[1]p12'!L21,'[1]p38'!L21,'[1]p13'!L21,'[1]p14'!L21,'[1]p16'!L21,'[1]p34'!L21,'[1]p17'!L21,'[1]p18'!L21,'[1]p19'!L21,'[1]p20'!L21,'[1]p21'!L21,'[1]p22'!L21,'[1]p35'!L21,'[1]p23'!L21,'[1]p24'!L21,'[1]p36'!L21,'[1]p25'!L21)+SUM('[1]p26'!L21,'[1]p27'!L21,'[1]p37'!L21,'[1]p28'!L21,'[1]p5'!L21,'[1]p6'!L21,'[1]p15'!L21,'[1]p29'!L21,'[1]p39'!L21,'[1]p40'!L21,'[1]p41'!L21,'[1]p42'!L21,'[1]p43'!L21,'[1]p44'!L21,'[1]p45'!L21,'[1]p46'!L21,'[1]p47'!L21,'[1]p48'!L21,'[1]p49'!L21,'[1]p50'!L21)</f>
        <v>5800</v>
      </c>
      <c r="E158" s="315">
        <f>IF(D175&lt;&gt;0,D158/D175,"CHTotal-0")</f>
        <v>0.1681598098054565</v>
      </c>
      <c r="F158" s="316"/>
      <c r="G158" s="306" t="s">
        <v>8</v>
      </c>
      <c r="H158" s="307"/>
      <c r="I158" s="308"/>
    </row>
    <row r="159" spans="1:9" ht="13.5" customHeight="1" thickBot="1">
      <c r="A159" s="298" t="s">
        <v>165</v>
      </c>
      <c r="B159" s="299"/>
      <c r="C159" s="300"/>
      <c r="D159" s="96">
        <f>SUM('[1]p1'!L32,'[1]p30'!L32,'[1]p2'!L32,'[1]p31'!L32,'[1]p3'!L32,'[1]p32'!L32,'[1]p4'!L32,'[1]p7'!L32,'[1]p8'!L32,'[1]p9'!L32,'[1]p10'!L32,'[1]p11'!L32,'[1]p33'!L32,'[1]p12'!L32,'[1]p38'!L32,'[1]p13'!L32,'[1]p14'!L32,'[1]p16'!L32,'[1]p34'!L32,'[1]p17'!L32,'[1]p18'!L32,'[1]p19'!L32,'[1]p20'!L32,'[1]p21'!L32,'[1]p22'!L32,'[1]p35'!L32,'[1]p23'!L32,'[1]p24'!L32,'[1]p36'!L32,'[1]p25'!L32)+SUM('[1]p26'!L32,'[1]p27'!L32,'[1]p37'!L32,'[1]p28'!L32,'[1]p5'!L32,'[1]p6'!L32,'[1]p15'!L32,'[1]p29'!L32,'[1]p39'!L32,'[1]p40'!L32,'[1]p41'!L32,'[1]p42'!L32,'[1]p43'!L32,'[1]p44'!L32,'[1]p45'!L32,'[1]p46'!L32,'[1]p47'!L32,'[1]p48'!L32,'[1]p49'!L32,'[1]p50'!L32)</f>
        <v>1800</v>
      </c>
      <c r="E159" s="301">
        <f>IF(D175&lt;&gt;0,D159/D175,"CHTotal-0")</f>
        <v>0.05218752718100374</v>
      </c>
      <c r="F159" s="317"/>
      <c r="G159" s="309">
        <f>D175-D158-D159</f>
        <v>26891</v>
      </c>
      <c r="H159" s="310"/>
      <c r="I159" s="311"/>
    </row>
    <row r="160" spans="1:9" ht="12.75" customHeight="1">
      <c r="A160" s="298" t="s">
        <v>168</v>
      </c>
      <c r="B160" s="299"/>
      <c r="C160" s="300"/>
      <c r="D160" s="97">
        <f>SUM('[1]p1'!L51,'[1]p30'!L51,'[1]p2'!L51,'[1]p31'!L51,'[1]p3'!L51,'[1]p32'!L51,'[1]p4'!L51,'[1]p7'!L51,'[1]p8'!L51,'[1]p9'!L51,'[1]p10'!L51,'[1]p11'!L51,'[1]p33'!L51,'[1]p12'!L51,'[1]p38'!L51,'[1]p13'!L51,'[1]p14'!L51,'[1]p16'!L51,'[1]p34'!L51,'[1]p17'!L51,'[1]p18'!L51,'[1]p19'!L51,'[1]p20'!L51,'[1]p21'!L51,'[1]p22'!L51,'[1]p35'!L51,'[1]p23'!L51,'[1]p24'!L51,'[1]p36'!L51,'[1]p25'!L51)+SUM('[1]p26'!L51,'[1]p27'!L51,'[1]p37'!L51,'[1]p28'!L51,'[1]p5'!L51,'[1]p6'!L51,'[1]p15'!L51,'[1]p29'!L51,'[1]p39'!L51,'[1]p40'!L51,'[1]p41'!L51,'[1]p42'!L51,'[1]p43'!L51,'[1]p44'!L51,'[1]p45'!L51,'[1]p46'!L51,'[1]p47'!L51,'[1]p48'!L51,'[1]p49'!L51,'[1]p50'!L51)</f>
        <v>580</v>
      </c>
      <c r="E160" s="301">
        <f>IF(D175&lt;&gt;0,D160/D175,"CHTotal-0")</f>
        <v>0.01681598098054565</v>
      </c>
      <c r="F160" s="302"/>
      <c r="G160" s="303">
        <f>IF(G159&lt;&gt;0,D160/G159,"CHDisponivel-0")</f>
        <v>0.021568554534974527</v>
      </c>
      <c r="H160" s="304"/>
      <c r="I160" s="305"/>
    </row>
    <row r="161" spans="1:9" ht="12.75" customHeight="1">
      <c r="A161" s="232" t="s">
        <v>0</v>
      </c>
      <c r="B161" s="233"/>
      <c r="C161" s="233"/>
      <c r="D161" s="97">
        <f>SUM('[1]p1'!F62,'[1]p30'!F62,'[1]p2'!F62,'[1]p31'!F62,'[1]p3'!F62,'[1]p32'!F62,'[1]p4'!F62,'[1]p7'!F62,'[1]p8'!F62,'[1]p9'!F62,'[1]p10'!F62,'[1]p11'!F62,'[1]p33'!F62,'[1]p12'!F62,'[1]p38'!F62,'[1]p13'!F62,'[1]p14'!F62,'[1]p16'!F62,'[1]p34'!F62,'[1]p17'!F62,'[1]p18'!F62,'[1]p19'!F62,'[1]p20'!F62,'[1]p21'!F62,'[1]p22'!F62,'[1]p35'!F62,'[1]p23'!F62,'[1]p24'!F62,'[1]p36'!F62,'[1]p25'!F62)+SUM('[1]p26'!F62,'[1]p27'!F62,'[1]p37'!F62,'[1]p28'!F62,'[1]p5'!F62,'[1]p6'!F62,'[1]p15'!F62,'[1]p29'!F62,'[1]p39'!F62,'[1]p40'!F62,'[1]p41'!F62,'[1]p42'!F62,'[1]p43'!F62,'[1]p44'!F62,'[1]p45'!F62,'[1]p46'!F62,'[1]p47'!F62,'[1]p48'!F62,'[1]p49'!F62,'[1]p50'!F62)</f>
        <v>5529</v>
      </c>
      <c r="E161" s="234">
        <f>IF(D175&lt;&gt;0,D161/D175,"CHTotal-0")</f>
        <v>0.16030268765764982</v>
      </c>
      <c r="F161" s="234"/>
      <c r="G161" s="235">
        <f>IF(G159&lt;&gt;0,D161/G159,"CHDisponivel-0")</f>
        <v>0.20560782417909337</v>
      </c>
      <c r="H161" s="236"/>
      <c r="I161" s="236"/>
    </row>
    <row r="162" spans="1:9" ht="12.75" customHeight="1">
      <c r="A162" s="232" t="s">
        <v>224</v>
      </c>
      <c r="B162" s="233"/>
      <c r="C162" s="233"/>
      <c r="D162" s="96">
        <f>SUM('[1]p1'!G62,'[1]p30'!G62,'[1]p2'!G62,'[1]p31'!G62,'[1]p3'!G62,'[1]p32'!G62,'[1]p4'!G62,'[1]p7'!G62,'[1]p8'!G62,'[1]p9'!G62,'[1]p10'!G62,'[1]p11'!G62,'[1]p33'!G62,'[1]p12'!G62,'[1]p38'!G62,'[1]p13'!G62,'[1]p14'!G62,'[1]p16'!G62,'[1]p34'!G62,'[1]p17'!G62,'[1]p18'!G62,'[1]p19'!G62,'[1]p20'!G62,'[1]p21'!G62,'[1]p22'!G62,'[1]p35'!G62,'[1]p23'!G62,'[1]p24'!G62,'[1]p36'!G62,'[1]p25'!G62)+SUM('[1]p26'!G62,'[1]p27'!G62,'[1]p37'!G62,'[1]p28'!G62,'[1]p5'!G62,'[1]p6'!G62,'[1]p15'!G62,'[1]p29'!G62,'[1]p39'!G62,'[1]p40'!G62,'[1]p41'!G62,'[1]p42'!G62,'[1]p43'!G62,'[1]p44'!G62,'[1]p45'!G62,'[1]p46'!G62,'[1]p47'!G62,'[1]p48'!G62,'[1]p49'!G62,'[1]p50'!G62)</f>
        <v>10355</v>
      </c>
      <c r="E162" s="234">
        <f>IF(D175&lt;&gt;0,D162/D175,"CHTotal-0")</f>
        <v>0.3002232466440521</v>
      </c>
      <c r="F162" s="234"/>
      <c r="G162" s="235">
        <f>IF(G159&lt;&gt;0,D162/G159,"CHDisponivel-0")</f>
        <v>0.38507307277527797</v>
      </c>
      <c r="H162" s="236"/>
      <c r="I162" s="236"/>
    </row>
    <row r="163" spans="1:9" ht="12.75" customHeight="1">
      <c r="A163" s="232" t="s">
        <v>1</v>
      </c>
      <c r="B163" s="233"/>
      <c r="C163" s="233"/>
      <c r="D163" s="97">
        <f>SUM('[1]p1'!F74,'[1]p30'!F74,'[1]p2'!F74,'[1]p31'!F74,'[1]p3'!F74,'[1]p32'!F74,'[1]p4'!F74,'[1]p7'!F74,'[1]p8'!F74,'[1]p9'!F74,'[1]p10'!F74,'[1]p11'!F74,'[1]p33'!F74,'[1]p12'!F74,'[1]p38'!F74,'[1]p13'!F74,'[1]p14'!F74,'[1]p16'!F74,'[1]p34'!F74,'[1]p17'!F74,'[1]p18'!F74,'[1]p19'!F74,'[1]p20'!F74,'[1]p21'!F74,'[1]p22'!F74,'[1]p35'!F74,'[1]p23'!F74,'[1]p24'!F74,'[1]p36'!F74,'[1]p25'!F74)+SUM('[1]p26'!F74,'[1]p27'!F74,'[1]p37'!F74,'[1]p28'!F74,'[1]p5'!F74,'[1]p6'!F74,'[1]p15'!F74,'[1]p29'!F74,'[1]p39'!F74,'[1]p40'!F74,'[1]p41'!F74,'[1]p42'!F74,'[1]p43'!F74,'[1]p44'!F74,'[1]p45'!F74,'[1]p46'!F74,'[1]p47'!F74,'[1]p48'!F74,'[1]p49'!F74,'[1]p50'!F74)</f>
        <v>340</v>
      </c>
      <c r="E163" s="234">
        <f>IF(D175&lt;&gt;0,D163/D175,"CHTotal-0")</f>
        <v>0.009857644023078484</v>
      </c>
      <c r="F163" s="234"/>
      <c r="G163" s="235">
        <f>IF(G159&lt;&gt;0,D163/G159,"CHDisponivel-0")</f>
        <v>0.012643635417054032</v>
      </c>
      <c r="H163" s="236"/>
      <c r="I163" s="236"/>
    </row>
    <row r="164" spans="1:9" ht="12.75" customHeight="1">
      <c r="A164" s="232" t="s">
        <v>86</v>
      </c>
      <c r="B164" s="233"/>
      <c r="C164" s="233"/>
      <c r="D164" s="97">
        <f>SUM('[1]p1'!G74,'[1]p30'!G74,'[1]p2'!G74,'[1]p31'!G74,'[1]p3'!G74,'[1]p32'!G74,'[1]p4'!G74,'[1]p7'!G74,'[1]p8'!G74,'[1]p9'!G74,'[1]p10'!G74,'[1]p11'!G74,'[1]p33'!G74,'[1]p12'!G74,'[1]p38'!G74,'[1]p13'!G74,'[1]p14'!G74,'[1]p16'!G74,'[1]p34'!G74,'[1]p17'!G74,'[1]p18'!G74,'[1]p19'!G74,'[1]p20'!G74,'[1]p21'!G74,'[1]p22'!G74,'[1]p35'!G74,'[1]p23'!G74,'[1]p24'!G74,'[1]p36'!G74,'[1]p25'!G74)+SUM('[1]p26'!G74,'[1]p27'!G74,'[1]p37'!G74,'[1]p28'!G74,'[1]p5'!G74,'[1]p6'!G74,'[1]p15'!G74,'[1]p29'!G74,'[1]p39'!G74,'[1]p40'!G74,'[1]p41'!G74,'[1]p42'!G74,'[1]p43'!G74,'[1]p44'!G74,'[1]p45'!G74,'[1]p46'!G74,'[1]p47'!G74,'[1]p48'!G74,'[1]p49'!G74,'[1]p50'!G74)</f>
        <v>780</v>
      </c>
      <c r="E164" s="234">
        <f>IF(D175&lt;&gt;0,D164/D175,"CHTotal-0")</f>
        <v>0.022614595111768287</v>
      </c>
      <c r="F164" s="234"/>
      <c r="G164" s="235">
        <f>IF(G159&lt;&gt;0,D164/G159,"CHDisponivel-0")</f>
        <v>0.029005987133241606</v>
      </c>
      <c r="H164" s="236"/>
      <c r="I164" s="236"/>
    </row>
    <row r="165" spans="1:9" ht="12.75" customHeight="1">
      <c r="A165" s="232" t="s">
        <v>88</v>
      </c>
      <c r="B165" s="233"/>
      <c r="C165" s="233"/>
      <c r="D165" s="97">
        <f>SUM('[1]p1'!L104,'[1]p30'!L104,'[1]p2'!L104,'[1]p31'!L104,'[1]p3'!L104,'[1]p32'!L104,'[1]p4'!L104,'[1]p7'!L104,'[1]p8'!L104,'[1]p9'!L104,'[1]p10'!L104,'[1]p11'!L104,'[1]p33'!L104,'[1]p12'!L104,'[1]p38'!L104,'[1]p13'!L104,'[1]p14'!L104,'[1]p16'!L104,'[1]p34'!L104,'[1]p17'!L104,'[1]p18'!L104,'[1]p19'!L104,'[1]p20'!L104,'[1]p21'!L104,'[1]p22'!L104,'[1]p35'!L104,'[1]p23'!L104,'[1]p24'!L104,'[1]p36'!L104,'[1]p25'!L104)+SUM('[1]p26'!L104,'[1]p27'!L104,'[1]p37'!L104,'[1]p28'!L104,'[1]p5'!L104,'[1]p6'!L104,'[1]p15'!L104,'[1]p29'!L104,'[1]p39'!L104,'[1]p40'!L104,'[1]p41'!L104,'[1]p42'!L104,'[1]p43'!L104,'[1]p44'!L104,'[1]p45'!L104,'[1]p46'!L104,'[1]p47'!L104,'[1]p48'!L104,'[1]p49'!L104,'[1]p50'!L104)</f>
        <v>1299</v>
      </c>
      <c r="E165" s="234">
        <f>IF(D175&lt;&gt;0,D165/D175,"CHTotal-0")</f>
        <v>0.03766199878229103</v>
      </c>
      <c r="F165" s="234"/>
      <c r="G165" s="235">
        <f>IF(G159&lt;&gt;0,D165/G159,"CHDisponivel-0")</f>
        <v>0.04830612472574467</v>
      </c>
      <c r="H165" s="236"/>
      <c r="I165" s="236"/>
    </row>
    <row r="166" spans="1:9" ht="12.75" customHeight="1">
      <c r="A166" s="232" t="s">
        <v>89</v>
      </c>
      <c r="B166" s="233"/>
      <c r="C166" s="233"/>
      <c r="D166" s="97">
        <f>SUM('[1]p1'!L136,'[1]p30'!L136,'[1]p2'!L136,'[1]p31'!L136,'[1]p3'!L136,'[1]p32'!L136,'[1]p4'!L136,'[1]p7'!L136,'[1]p8'!L136,'[1]p9'!L136,'[1]p10'!L136,'[1]p11'!L136,'[1]p33'!L136,'[1]p12'!L136,'[1]p38'!L136,'[1]p13'!L136,'[1]p14'!L136,'[1]p16'!L136,'[1]p34'!L136,'[1]p17'!L136,'[1]p18'!L136,'[1]p19'!L136,'[1]p20'!L136,'[1]p21'!L136,'[1]p22'!L136,'[1]p35'!L136,'[1]p23'!L136,'[1]p24'!L136,'[1]p36'!L136,'[1]p25'!L136)+SUM('[1]p26'!L136,'[1]p27'!L136,'[1]p37'!L136,'[1]p28'!L136,'[1]p5'!L136,'[1]p6'!L136,'[1]p15'!L136,'[1]p29'!L136,'[1]p39'!L136,'[1]p40'!L136,'[1]p41'!L136,'[1]p42'!L136,'[1]p43'!L136,'[1]p44'!L136,'[1]p45'!L136,'[1]p46'!L136,'[1]p47'!L136,'[1]p48'!L136,'[1]p49'!L136,'[1]p50'!L136)</f>
        <v>1210</v>
      </c>
      <c r="E166" s="234">
        <f>IF(D175&lt;&gt;0,D166/D175,"CHTotal-0")</f>
        <v>0.03508161549389696</v>
      </c>
      <c r="F166" s="234"/>
      <c r="G166" s="235">
        <f>IF(G159&lt;&gt;0,D166/G159,"CHDisponivel-0")</f>
        <v>0.04499646721951582</v>
      </c>
      <c r="H166" s="236"/>
      <c r="I166" s="236"/>
    </row>
    <row r="167" spans="1:9" ht="12.75">
      <c r="A167" s="232" t="s">
        <v>166</v>
      </c>
      <c r="B167" s="233"/>
      <c r="C167" s="233"/>
      <c r="D167" s="97">
        <f>SUM('[1]p1'!L158,'[1]p30'!L158,'[1]p2'!L158,'[1]p31'!L158,'[1]p3'!L158,'[1]p32'!L158,'[1]p4'!L158,'[1]p7'!L158,'[1]p8'!L158,'[1]p9'!L158,'[1]p10'!L158,'[1]p11'!L158,'[1]p33'!L158,'[1]p12'!L158,'[1]p38'!L158,'[1]p13'!L158,'[1]p14'!L158,'[1]p16'!L158,'[1]p34'!L158,'[1]p17'!L158,'[1]p18'!L158,'[1]p19'!L158,'[1]p20'!L158,'[1]p21'!L158,'[1]p22'!L158,'[1]p35'!L158,'[1]p23'!L158,'[1]p24'!L158,'[1]p36'!L158,'[1]p25'!L158)+SUM('[1]p26'!L158,'[1]p27'!L158,'[1]p37'!L158,'[1]p28'!L158,'[1]p5'!L158,'[1]p6'!L158,'[1]p15'!L158,'[1]p29'!L158,'[1]p39'!L158,'[1]p40'!L158,'[1]p41'!L158,'[1]p42'!L158,'[1]p43'!L158,'[1]p44'!L158,'[1]p45'!L158,'[1]p46'!L158,'[1]p47'!L158,'[1]p48'!L158,'[1]p49'!L158,'[1]p50'!L158)</f>
        <v>1840</v>
      </c>
      <c r="E167" s="234">
        <f>IF(D175&lt;&gt;0,D167/D175,"CHTotal-0")</f>
        <v>0.05334725000724827</v>
      </c>
      <c r="F167" s="234"/>
      <c r="G167" s="235">
        <f>IF(G159&lt;&gt;0,D167/G159,"CHDisponivel-0")</f>
        <v>0.06842437990405711</v>
      </c>
      <c r="H167" s="236"/>
      <c r="I167" s="236"/>
    </row>
    <row r="168" spans="1:9" ht="12.75">
      <c r="A168" s="232" t="s">
        <v>167</v>
      </c>
      <c r="B168" s="233"/>
      <c r="C168" s="233"/>
      <c r="D168" s="97">
        <f>SUM('[1]p1'!L183,'[1]p30'!L183,'[1]p2'!L183,'[1]p31'!L183,'[1]p3'!L183,'[1]p32'!L183,'[1]p4'!L183,'[1]p7'!L183,'[1]p8'!L183,'[1]p9'!L183,'[1]p10'!L183,'[1]p11'!L183,'[1]p33'!L183,'[1]p12'!L183,'[1]p38'!L183,'[1]p13'!L183,'[1]p14'!L183,'[1]p16'!L183,'[1]p34'!L183,'[1]p17'!L183,'[1]p18'!L183,'[1]p19'!L183,'[1]p20'!L183,'[1]p21'!L183,'[1]p22'!L183,'[1]p35'!L183,'[1]p23'!L183,'[1]p24'!L183,'[1]p36'!L183,'[1]p25'!L183)+SUM('[1]p26'!L183,'[1]p27'!L183,'[1]p37'!L183,'[1]p28'!L183,'[1]p5'!L183,'[1]p6'!L183,'[1]p15'!L183,'[1]p29'!L183,'[1]p39'!L183,'[1]p40'!L183,'[1]p41'!L183,'[1]p42'!L183,'[1]p43'!L183,'[1]p44'!L183,'[1]p45'!L183,'[1]p46'!L183,'[1]p47'!L183,'[1]p48'!L183,'[1]p49'!L183,'[1]p50'!L183)</f>
        <v>504</v>
      </c>
      <c r="E168" s="234">
        <f>IF(D175&lt;&gt;0,D168/D175,"CHTotal-0")</f>
        <v>0.014612507610681048</v>
      </c>
      <c r="F168" s="234"/>
      <c r="G168" s="235">
        <f>IF(G159&lt;&gt;0,D168/G159,"CHDisponivel-0")</f>
        <v>0.018742330147633036</v>
      </c>
      <c r="H168" s="236"/>
      <c r="I168" s="236"/>
    </row>
    <row r="169" spans="1:9" ht="12.75" customHeight="1">
      <c r="A169" s="232" t="s">
        <v>2</v>
      </c>
      <c r="B169" s="233"/>
      <c r="C169" s="233"/>
      <c r="D169" s="97">
        <f>SUM('[1]p1'!L254,'[1]p30'!L254,'[1]p2'!L254,'[1]p31'!L254,'[1]p3'!L254,'[1]p32'!L254,'[1]p4'!L254,'[1]p7'!L254,'[1]p8'!L254,'[1]p9'!L254,'[1]p10'!L254,'[1]p11'!L254,'[1]p33'!L254,'[1]p12'!L254,'[1]p38'!L254,'[1]p13'!L254,'[1]p14'!L254,'[1]p16'!L254,'[1]p34'!L254,'[1]p17'!L254,'[1]p18'!L254,'[1]p19'!L254,'[1]p20'!L254,'[1]p21'!L254,'[1]p22'!L254,'[1]p35'!L254,'[1]p23'!L254,'[1]p24'!L254,'[1]p36'!L254,'[1]p25'!L254)+SUM('[1]p26'!L254,'[1]p27'!L254,'[1]p37'!L254,'[1]p28'!L254,'[1]p5'!L254,'[1]p6'!L254,'[1]p15'!L254,'[1]p29'!L254,'[1]p39'!L254,'[1]p40'!L254,'[1]p41'!L254,'[1]p42'!L254,'[1]p43'!L254,'[1]p44'!L254,'[1]p45'!L254,'[1]p46'!L254,'[1]p47'!L254,'[1]p48'!L254,'[1]p49'!L254,'[1]p50'!L254)</f>
        <v>407</v>
      </c>
      <c r="E169" s="234">
        <f>IF(D175&lt;&gt;0,D169/D175,"CHTotal-0")</f>
        <v>0.011800179757038069</v>
      </c>
      <c r="F169" s="234"/>
      <c r="G169" s="235">
        <f>IF(G159&lt;&gt;0,D169/G159,"CHDisponivel-0")</f>
        <v>0.015135175337473505</v>
      </c>
      <c r="H169" s="236"/>
      <c r="I169" s="236"/>
    </row>
    <row r="170" spans="1:9" ht="12.75" customHeight="1">
      <c r="A170" s="232" t="s">
        <v>3</v>
      </c>
      <c r="B170" s="233"/>
      <c r="C170" s="233"/>
      <c r="D170" s="97">
        <f>SUM('[1]p1'!L278,'[1]p30'!L278,'[1]p2'!L278,'[1]p31'!L278,'[1]p3'!L278,'[1]p32'!L278,'[1]p4'!L278,'[1]p7'!L278,'[1]p8'!L278,'[1]p9'!L278,'[1]p10'!L278,'[1]p11'!L278,'[1]p33'!L278,'[1]p12'!L278,'[1]p38'!L278,'[1]p13'!L278,'[1]p14'!L278,'[1]p16'!L278,'[1]p34'!L278,'[1]p17'!L278,'[1]p18'!L278,'[1]p19'!L278,'[1]p20'!L278,'[1]p21'!L278,'[1]p22'!L278,'[1]p35'!L278,'[1]p23'!L278,'[1]p24'!L278,'[1]p36'!L278,'[1]p25'!L278)+SUM('[1]p26'!L278,'[1]p27'!L278,'[1]p37'!L278,'[1]p28'!L278,'[1]p5'!L278,'[1]p6'!L278,'[1]p15'!L278,'[1]p29'!L278,'[1]p39'!L278,'[1]p40'!L278,'[1]p41'!L278,'[1]p42'!L278,'[1]p43'!L278,'[1]p44'!L278,'[1]p45'!L278,'[1]p46'!L278,'[1]p47'!L278,'[1]p48'!L278,'[1]p49'!L278,'[1]p50'!L278)</f>
        <v>400</v>
      </c>
      <c r="E170" s="234">
        <f>IF(D175&lt;&gt;0,D170/D175,"CHTotal-0")</f>
        <v>0.011597228262445275</v>
      </c>
      <c r="F170" s="234"/>
      <c r="G170" s="235">
        <f>IF(G159&lt;&gt;0,D170/G159,"CHDisponivel-0")</f>
        <v>0.014874865196534156</v>
      </c>
      <c r="H170" s="236"/>
      <c r="I170" s="236"/>
    </row>
    <row r="171" spans="1:9" ht="12.75" customHeight="1">
      <c r="A171" s="232" t="s">
        <v>4</v>
      </c>
      <c r="B171" s="233"/>
      <c r="C171" s="233"/>
      <c r="D171" s="97">
        <f>SUM('[1]p1'!L285,'[1]p30'!L285,'[1]p2'!L285,'[1]p31'!L285,'[1]p3'!L285,'[1]p32'!L285,'[1]p4'!L285,'[1]p7'!L285,'[1]p8'!L285,'[1]p9'!L285,'[1]p10'!L285,'[1]p11'!L285,'[1]p33'!L285,'[1]p12'!L285,'[1]p38'!L285,'[1]p13'!L285,'[1]p14'!L285,'[1]p16'!L285,'[1]p34'!L285,'[1]p17'!L285,'[1]p18'!L285,'[1]p19'!L285,'[1]p20'!L285,'[1]p21'!L285,'[1]p22'!L285,'[1]p35'!L285,'[1]p23'!L285,'[1]p24'!L285,'[1]p36'!L285,'[1]p25'!L285)+SUM('[1]p26'!L285,'[1]p27'!L285,'[1]p37'!L285,'[1]p28'!L285,'[1]p5'!L285,'[1]p6'!L285,'[1]p15'!L285,'[1]p29'!L285,'[1]p39'!L285,'[1]p40'!L285,'[1]p41'!L285,'[1]p42'!L285,'[1]p43'!L285,'[1]p44'!L285,'[1]p45'!L285,'[1]p46'!L285,'[1]p47'!L285,'[1]p48'!L285,'[1]p49'!L285,'[1]p50'!L285)</f>
        <v>1640</v>
      </c>
      <c r="E171" s="234">
        <f>IF(D175&lt;&gt;0,D171/D175,"CHTotal-0")</f>
        <v>0.04754863587602563</v>
      </c>
      <c r="F171" s="234"/>
      <c r="G171" s="235">
        <f>IF(G159&lt;&gt;0,D171/G159,"CHDisponivel-0")</f>
        <v>0.06098694730579004</v>
      </c>
      <c r="H171" s="236"/>
      <c r="I171" s="236"/>
    </row>
    <row r="172" spans="1:9" ht="12.75" customHeight="1">
      <c r="A172" s="232" t="s">
        <v>5</v>
      </c>
      <c r="B172" s="233"/>
      <c r="C172" s="233"/>
      <c r="D172" s="97">
        <f>SUM('[1]p1'!L307,'[1]p30'!L307,'[1]p2'!L307,'[1]p31'!L307,'[1]p3'!L307,'[1]p32'!L307,'[1]p4'!L307,'[1]p7'!L307,'[1]p8'!L307,'[1]p9'!L307,'[1]p10'!L307,'[1]p11'!L307,'[1]p33'!L307,'[1]p12'!L307,'[1]p38'!L307,'[1]p13'!L307,'[1]p14'!L307,'[1]p16'!L307,'[1]p34'!L307,'[1]p17'!L307,'[1]p18'!L307,'[1]p19'!L307,'[1]p20'!L307,'[1]p21'!L307,'[1]p22'!L307,'[1]p35'!L307,'[1]p23'!L307,'[1]p24'!L307,'[1]p36'!L307,'[1]p25'!L307)+SUM('[1]p26'!L307,'[1]p27'!L307,'[1]p37'!L307,'[1]p28'!L307,'[1]p5'!L307,'[1]p6'!L307,'[1]p15'!L307,'[1]p29'!L307,'[1]p39'!L307,'[1]p40'!L307,'[1]p41'!L307,'[1]p42'!L307,'[1]p43'!L307,'[1]p44'!L307,'[1]p45'!L307,'[1]p46'!L307,'[1]p47'!L307,'[1]p48'!L307,'[1]p49'!L307,'[1]p50'!L307)</f>
        <v>608</v>
      </c>
      <c r="E172" s="234">
        <f>IF(D175&lt;&gt;0,D172/D175,"CHTotal-0")</f>
        <v>0.01762778695891682</v>
      </c>
      <c r="F172" s="234"/>
      <c r="G172" s="235">
        <f>IF(G159&lt;&gt;0,D172/G159,"CHDisponivel-0")</f>
        <v>0.022609795098731917</v>
      </c>
      <c r="H172" s="236"/>
      <c r="I172" s="236"/>
    </row>
    <row r="173" spans="1:9" ht="12.75" customHeight="1">
      <c r="A173" s="232" t="s">
        <v>6</v>
      </c>
      <c r="B173" s="233"/>
      <c r="C173" s="233"/>
      <c r="D173" s="97">
        <f>SUM('[1]p1'!L329,'[1]p30'!L329,'[1]p2'!L329,'[1]p31'!L329,'[1]p3'!L329,'[1]p32'!L329,'[1]p4'!L329,'[1]p7'!L329,'[1]p8'!L329,'[1]p9'!L329,'[1]p10'!L329,'[1]p11'!L329,'[1]p33'!L329,'[1]p12'!L329,'[1]p38'!L329,'[1]p13'!L329,'[1]p14'!L329,'[1]p16'!L329,'[1]p34'!L329,'[1]p17'!L329,'[1]p18'!L329,'[1]p19'!L329,'[1]p20'!L329,'[1]p21'!L329,'[1]p22'!L329,'[1]p35'!L329,'[1]p23'!L329,'[1]p24'!L329,'[1]p36'!L329,'[1]p25'!L329)+SUM('[1]p26'!L329,'[1]p27'!L329,'[1]p37'!L329,'[1]p28'!L329,'[1]p5'!L329,'[1]p6'!L329,'[1]p15'!L329,'[1]p29'!L329,'[1]p39'!L329,'[1]p40'!L329,'[1]p41'!L329,'[1]p42'!L329,'[1]p43'!L329,'[1]p44'!L329,'[1]p45'!L329,'[1]p46'!L329,'[1]p47'!L329,'[1]p48'!L329,'[1]p49'!L329,'[1]p50'!L329)</f>
        <v>308</v>
      </c>
      <c r="E173" s="234">
        <f>IF(D175&lt;&gt;0,D173/D175,"CHTotal-0")</f>
        <v>0.008929865762082862</v>
      </c>
      <c r="F173" s="234"/>
      <c r="G173" s="235">
        <f>IF(G159&lt;&gt;0,D173/G159,"CHDisponivel-0")</f>
        <v>0.0114536462013313</v>
      </c>
      <c r="H173" s="236"/>
      <c r="I173" s="236"/>
    </row>
    <row r="174" spans="1:9" ht="12.75" customHeight="1" thickBot="1">
      <c r="A174" s="237" t="s">
        <v>169</v>
      </c>
      <c r="B174" s="238"/>
      <c r="C174" s="238"/>
      <c r="D174" s="143">
        <f>SUM('[1]p1'!L340,'[1]p30'!L340,'[1]p2'!L340,'[1]p31'!L340,'[1]p3'!L340,'[1]p32'!L340,'[1]p4'!L340,'[1]p7'!L340,'[1]p8'!L340,'[1]p9'!L340,'[1]p10'!L340,'[1]p11'!L340,'[1]p33'!L340,'[1]p12'!L340,'[1]p38'!L340,'[1]p13'!L340,'[1]p14'!L340,'[1]p16'!L340,'[1]p34'!L340,'[1]p17'!L340,'[1]p18'!L340,'[1]p19'!L340,'[1]p20'!L340,'[1]p21'!L340,'[1]p22'!L340,'[1]p35'!L340,'[1]p23'!L340,'[1]p24'!L340,'[1]p36'!L340,'[1]p25'!L340)+SUM('[1]p26'!L340,'[1]p27'!L340,'[1]p37'!L340,'[1]p28'!L340,'[1]p5'!L340,'[1]p6'!L340,'[1]p15'!L340,'[1]p29'!L340,'[1]p39'!L340,'[1]p40'!L340,'[1]p41'!L340,'[1]p42'!L340,'[1]p43'!L340,'[1]p44'!L340,'[1]p45'!L340,'[1]p46'!L340,'[1]p47'!L340,'[1]p48'!L340,'[1]p49'!L340,'[1]p50'!L340)</f>
        <v>1091</v>
      </c>
      <c r="E174" s="239">
        <f>IF(D175&lt;&gt;0,D174/D175,"CHTotal-0")</f>
        <v>0.03163144008581949</v>
      </c>
      <c r="F174" s="239"/>
      <c r="G174" s="240">
        <f>IF(G159&lt;&gt;0,D174/G159,"CHDisponivel-0")</f>
        <v>0.04057119482354691</v>
      </c>
      <c r="H174" s="241"/>
      <c r="I174" s="241"/>
    </row>
    <row r="175" spans="1:9" ht="13.5" thickBot="1">
      <c r="A175" s="226" t="s">
        <v>18</v>
      </c>
      <c r="B175" s="227"/>
      <c r="C175" s="228"/>
      <c r="D175" s="142">
        <f>SUM(D158:D174)</f>
        <v>34491</v>
      </c>
      <c r="E175" s="229">
        <f>IF(D175&lt;&gt;0,SUM(E158:F174),"CHTotal-0")</f>
        <v>1.0000000000000002</v>
      </c>
      <c r="F175" s="230"/>
      <c r="G175" s="229">
        <f>IF(G159&lt;&gt;0,SUM(G160:I174),"CHDisponivel-0")</f>
        <v>1</v>
      </c>
      <c r="H175" s="231"/>
      <c r="I175" s="230"/>
    </row>
    <row r="176" spans="1:9" ht="12.75">
      <c r="A176" s="22"/>
      <c r="B176" s="22"/>
      <c r="C176" s="22"/>
      <c r="D176" s="22"/>
      <c r="E176" s="22"/>
      <c r="F176" s="22"/>
      <c r="G176" s="22"/>
      <c r="H176" s="22"/>
      <c r="I176" s="22"/>
    </row>
    <row r="177" spans="1:9" ht="12.75">
      <c r="A177" s="22"/>
      <c r="B177" s="22"/>
      <c r="C177" s="22"/>
      <c r="D177" s="22"/>
      <c r="E177" s="22"/>
      <c r="F177" s="22"/>
      <c r="G177" s="22"/>
      <c r="H177" s="22"/>
      <c r="I177" s="22"/>
    </row>
    <row r="178" spans="1:9" ht="12.75">
      <c r="A178" s="22"/>
      <c r="B178" s="22"/>
      <c r="C178" s="22"/>
      <c r="D178" s="22"/>
      <c r="E178" s="22"/>
      <c r="F178" s="22"/>
      <c r="G178" s="22"/>
      <c r="H178" s="22"/>
      <c r="I178" s="22"/>
    </row>
    <row r="179" spans="1:9" ht="12.75">
      <c r="A179" s="22"/>
      <c r="B179" s="22"/>
      <c r="C179" s="22"/>
      <c r="D179" s="22"/>
      <c r="E179" s="22"/>
      <c r="F179" s="22"/>
      <c r="G179" s="22"/>
      <c r="H179" s="22"/>
      <c r="I179" s="22"/>
    </row>
    <row r="180" spans="1:9" ht="12.75">
      <c r="A180" s="22"/>
      <c r="B180" s="22"/>
      <c r="C180" s="22"/>
      <c r="D180" s="22"/>
      <c r="E180" s="22"/>
      <c r="F180" s="22"/>
      <c r="G180" s="22"/>
      <c r="H180" s="22"/>
      <c r="I180" s="22"/>
    </row>
    <row r="181" spans="1:9" ht="12.75">
      <c r="A181" s="22"/>
      <c r="B181" s="22"/>
      <c r="C181" s="22"/>
      <c r="D181" s="22"/>
      <c r="E181" s="22"/>
      <c r="F181" s="22"/>
      <c r="G181" s="22"/>
      <c r="H181" s="22"/>
      <c r="I181" s="22"/>
    </row>
    <row r="182" spans="1:9" ht="12.75">
      <c r="A182" s="22"/>
      <c r="B182" s="22"/>
      <c r="C182" s="22"/>
      <c r="D182" s="22"/>
      <c r="E182" s="22"/>
      <c r="F182" s="22"/>
      <c r="G182" s="22"/>
      <c r="H182" s="22"/>
      <c r="I182" s="22"/>
    </row>
    <row r="183" spans="1:9" ht="12.75">
      <c r="A183" s="22"/>
      <c r="B183" s="22"/>
      <c r="C183" s="22"/>
      <c r="D183" s="22"/>
      <c r="E183" s="22"/>
      <c r="F183" s="22"/>
      <c r="G183" s="22"/>
      <c r="H183" s="22"/>
      <c r="I183" s="22"/>
    </row>
    <row r="184" spans="1:9" ht="12.75">
      <c r="A184" s="22"/>
      <c r="B184" s="22"/>
      <c r="C184" s="22"/>
      <c r="D184" s="22"/>
      <c r="E184" s="22"/>
      <c r="F184" s="22"/>
      <c r="G184" s="22"/>
      <c r="H184" s="22"/>
      <c r="I184" s="22"/>
    </row>
    <row r="185" spans="1:9" ht="12.75">
      <c r="A185" s="22"/>
      <c r="B185" s="22"/>
      <c r="C185" s="22"/>
      <c r="D185" s="22"/>
      <c r="E185" s="22"/>
      <c r="F185" s="22"/>
      <c r="G185" s="22"/>
      <c r="H185" s="22"/>
      <c r="I185" s="22"/>
    </row>
    <row r="186" spans="1:9" ht="12.75">
      <c r="A186" s="22"/>
      <c r="B186" s="22"/>
      <c r="C186" s="22"/>
      <c r="D186" s="22"/>
      <c r="E186" s="22"/>
      <c r="F186" s="22"/>
      <c r="G186" s="22"/>
      <c r="H186" s="22"/>
      <c r="I186" s="22"/>
    </row>
    <row r="187" spans="1:9" ht="12.75">
      <c r="A187" s="22"/>
      <c r="B187" s="22"/>
      <c r="C187" s="22"/>
      <c r="D187" s="22"/>
      <c r="E187" s="22"/>
      <c r="F187" s="22"/>
      <c r="G187" s="22"/>
      <c r="H187" s="22"/>
      <c r="I187" s="22"/>
    </row>
    <row r="188" spans="1:9" ht="12.75">
      <c r="A188" s="22"/>
      <c r="B188" s="22"/>
      <c r="C188" s="22"/>
      <c r="D188" s="22"/>
      <c r="E188" s="22"/>
      <c r="F188" s="22"/>
      <c r="G188" s="22"/>
      <c r="H188" s="22"/>
      <c r="I188" s="22"/>
    </row>
    <row r="189" spans="1:9" ht="12.75">
      <c r="A189" s="22"/>
      <c r="B189" s="22"/>
      <c r="C189" s="22"/>
      <c r="D189" s="22"/>
      <c r="E189" s="22"/>
      <c r="F189" s="22"/>
      <c r="G189" s="22"/>
      <c r="H189" s="22"/>
      <c r="I189" s="22"/>
    </row>
    <row r="190" spans="1:9" ht="12.75">
      <c r="A190" s="22"/>
      <c r="B190" s="22"/>
      <c r="C190" s="22"/>
      <c r="D190" s="22"/>
      <c r="E190" s="22"/>
      <c r="F190" s="22"/>
      <c r="G190" s="22"/>
      <c r="H190" s="22"/>
      <c r="I190" s="22"/>
    </row>
    <row r="191" spans="1:9" ht="12.75">
      <c r="A191" s="22"/>
      <c r="B191" s="22"/>
      <c r="C191" s="22"/>
      <c r="D191" s="22"/>
      <c r="E191" s="22"/>
      <c r="F191" s="22"/>
      <c r="G191" s="22"/>
      <c r="H191" s="22"/>
      <c r="I191" s="22"/>
    </row>
    <row r="192" spans="1:9" ht="12.75">
      <c r="A192" s="22"/>
      <c r="B192" s="22"/>
      <c r="C192" s="22"/>
      <c r="D192" s="22"/>
      <c r="E192" s="22"/>
      <c r="F192" s="22"/>
      <c r="G192" s="22"/>
      <c r="H192" s="22"/>
      <c r="I192" s="22"/>
    </row>
    <row r="193" spans="1:9" ht="12.75">
      <c r="A193" s="22"/>
      <c r="B193" s="22"/>
      <c r="C193" s="22"/>
      <c r="D193" s="22"/>
      <c r="E193" s="22"/>
      <c r="F193" s="22"/>
      <c r="G193" s="22"/>
      <c r="H193" s="22"/>
      <c r="I193" s="22"/>
    </row>
    <row r="194" spans="1:9" ht="12.75">
      <c r="A194" s="22"/>
      <c r="B194" s="22"/>
      <c r="C194" s="22"/>
      <c r="D194" s="22"/>
      <c r="E194" s="22"/>
      <c r="F194" s="22"/>
      <c r="G194" s="22"/>
      <c r="H194" s="22"/>
      <c r="I194" s="22"/>
    </row>
    <row r="195" spans="1:9" ht="12.75">
      <c r="A195" s="22"/>
      <c r="B195" s="22"/>
      <c r="C195" s="22"/>
      <c r="D195" s="22"/>
      <c r="E195" s="22"/>
      <c r="F195" s="22"/>
      <c r="G195" s="22"/>
      <c r="H195" s="22"/>
      <c r="I195" s="22"/>
    </row>
    <row r="196" spans="1:9" ht="12.75">
      <c r="A196" s="22"/>
      <c r="B196" s="22"/>
      <c r="C196" s="22"/>
      <c r="D196" s="22"/>
      <c r="E196" s="22"/>
      <c r="F196" s="22"/>
      <c r="G196" s="22"/>
      <c r="H196" s="22"/>
      <c r="I196" s="22"/>
    </row>
    <row r="197" spans="1:9" ht="12.75">
      <c r="A197" s="22"/>
      <c r="B197" s="22"/>
      <c r="C197" s="22"/>
      <c r="D197" s="22"/>
      <c r="E197" s="22"/>
      <c r="F197" s="22"/>
      <c r="G197" s="22"/>
      <c r="H197" s="22"/>
      <c r="I197" s="22"/>
    </row>
  </sheetData>
  <sheetProtection password="CA19" sheet="1" objects="1" scenarios="1"/>
  <mergeCells count="233">
    <mergeCell ref="A98:I98"/>
    <mergeCell ref="A95:D95"/>
    <mergeCell ref="F95:G95"/>
    <mergeCell ref="H95:I95"/>
    <mergeCell ref="A96:D96"/>
    <mergeCell ref="A79:I79"/>
    <mergeCell ref="A97:D97"/>
    <mergeCell ref="F97:G97"/>
    <mergeCell ref="H97:I97"/>
    <mergeCell ref="F96:G96"/>
    <mergeCell ref="H96:I96"/>
    <mergeCell ref="A93:D93"/>
    <mergeCell ref="F93:G93"/>
    <mergeCell ref="H93:I93"/>
    <mergeCell ref="A94:D94"/>
    <mergeCell ref="F94:G94"/>
    <mergeCell ref="H94:I94"/>
    <mergeCell ref="A80:I80"/>
    <mergeCell ref="A90:I90"/>
    <mergeCell ref="A91:I91"/>
    <mergeCell ref="A92:D92"/>
    <mergeCell ref="F92:G92"/>
    <mergeCell ref="H92:I92"/>
    <mergeCell ref="A85:H85"/>
    <mergeCell ref="A88:H88"/>
    <mergeCell ref="A78:D78"/>
    <mergeCell ref="F78:G78"/>
    <mergeCell ref="H78:I78"/>
    <mergeCell ref="A76:D76"/>
    <mergeCell ref="F76:G76"/>
    <mergeCell ref="H76:I76"/>
    <mergeCell ref="A77:D77"/>
    <mergeCell ref="F77:G77"/>
    <mergeCell ref="H77:I77"/>
    <mergeCell ref="A21:E21"/>
    <mergeCell ref="F21:H21"/>
    <mergeCell ref="A150:H150"/>
    <mergeCell ref="A120:H120"/>
    <mergeCell ref="A118:I118"/>
    <mergeCell ref="A121:H121"/>
    <mergeCell ref="A122:H122"/>
    <mergeCell ref="A101:H101"/>
    <mergeCell ref="A102:H102"/>
    <mergeCell ref="A103:H103"/>
    <mergeCell ref="A152:H152"/>
    <mergeCell ref="A153:H153"/>
    <mergeCell ref="A144:I144"/>
    <mergeCell ref="A136:I138"/>
    <mergeCell ref="A146:H146"/>
    <mergeCell ref="A147:H147"/>
    <mergeCell ref="A151:H151"/>
    <mergeCell ref="A148:H148"/>
    <mergeCell ref="A149:H149"/>
    <mergeCell ref="G164:I164"/>
    <mergeCell ref="A165:C165"/>
    <mergeCell ref="E165:F165"/>
    <mergeCell ref="G158:I158"/>
    <mergeCell ref="G159:I159"/>
    <mergeCell ref="A158:C158"/>
    <mergeCell ref="E158:F158"/>
    <mergeCell ref="A159:C159"/>
    <mergeCell ref="E159:F159"/>
    <mergeCell ref="G161:I161"/>
    <mergeCell ref="A166:C166"/>
    <mergeCell ref="A160:C160"/>
    <mergeCell ref="E160:F160"/>
    <mergeCell ref="G160:I160"/>
    <mergeCell ref="A163:C163"/>
    <mergeCell ref="E163:F163"/>
    <mergeCell ref="G163:I163"/>
    <mergeCell ref="G162:I162"/>
    <mergeCell ref="A161:C161"/>
    <mergeCell ref="E161:F161"/>
    <mergeCell ref="E169:F169"/>
    <mergeCell ref="G169:I169"/>
    <mergeCell ref="G168:I168"/>
    <mergeCell ref="A145:H145"/>
    <mergeCell ref="E168:F168"/>
    <mergeCell ref="A162:C162"/>
    <mergeCell ref="E166:F166"/>
    <mergeCell ref="G166:I166"/>
    <mergeCell ref="A164:C164"/>
    <mergeCell ref="E164:F164"/>
    <mergeCell ref="E162:F162"/>
    <mergeCell ref="A107:H107"/>
    <mergeCell ref="A135:I135"/>
    <mergeCell ref="A116:I116"/>
    <mergeCell ref="A108:H108"/>
    <mergeCell ref="A109:H109"/>
    <mergeCell ref="A110:H110"/>
    <mergeCell ref="A119:H119"/>
    <mergeCell ref="A114:H114"/>
    <mergeCell ref="A113:H113"/>
    <mergeCell ref="A105:I105"/>
    <mergeCell ref="A104:H104"/>
    <mergeCell ref="A99:I99"/>
    <mergeCell ref="A100:H100"/>
    <mergeCell ref="A60:I60"/>
    <mergeCell ref="A61:I61"/>
    <mergeCell ref="A62:I62"/>
    <mergeCell ref="A65:H65"/>
    <mergeCell ref="A63:H63"/>
    <mergeCell ref="A64:H64"/>
    <mergeCell ref="A84:H84"/>
    <mergeCell ref="A71:I71"/>
    <mergeCell ref="A72:I72"/>
    <mergeCell ref="A73:D73"/>
    <mergeCell ref="F73:G73"/>
    <mergeCell ref="F74:G74"/>
    <mergeCell ref="H74:I74"/>
    <mergeCell ref="A75:D75"/>
    <mergeCell ref="F75:G75"/>
    <mergeCell ref="H75:I75"/>
    <mergeCell ref="A17:I17"/>
    <mergeCell ref="A18:H18"/>
    <mergeCell ref="A9:C9"/>
    <mergeCell ref="C5:F5"/>
    <mergeCell ref="A10:I10"/>
    <mergeCell ref="C6:F6"/>
    <mergeCell ref="G5:I6"/>
    <mergeCell ref="A5:B5"/>
    <mergeCell ref="A8:C8"/>
    <mergeCell ref="F13:H13"/>
    <mergeCell ref="A52:I52"/>
    <mergeCell ref="A56:I56"/>
    <mergeCell ref="A46:I46"/>
    <mergeCell ref="A47:I47"/>
    <mergeCell ref="A50:H50"/>
    <mergeCell ref="A48:H48"/>
    <mergeCell ref="A51:H51"/>
    <mergeCell ref="A112:H112"/>
    <mergeCell ref="A111:H111"/>
    <mergeCell ref="A123:H123"/>
    <mergeCell ref="A124:H124"/>
    <mergeCell ref="A115:H115"/>
    <mergeCell ref="A117:I117"/>
    <mergeCell ref="A125:H125"/>
    <mergeCell ref="A126:I126"/>
    <mergeCell ref="A128:H128"/>
    <mergeCell ref="A129:H129"/>
    <mergeCell ref="A130:H130"/>
    <mergeCell ref="A127:I127"/>
    <mergeCell ref="A131:H131"/>
    <mergeCell ref="A132:H132"/>
    <mergeCell ref="G170:I170"/>
    <mergeCell ref="A169:C169"/>
    <mergeCell ref="A133:H133"/>
    <mergeCell ref="A134:H134"/>
    <mergeCell ref="A157:C157"/>
    <mergeCell ref="E157:F157"/>
    <mergeCell ref="G157:I157"/>
    <mergeCell ref="A154:I154"/>
    <mergeCell ref="A155:I155"/>
    <mergeCell ref="A156:I156"/>
    <mergeCell ref="A171:C171"/>
    <mergeCell ref="E171:F171"/>
    <mergeCell ref="G165:I165"/>
    <mergeCell ref="G171:I171"/>
    <mergeCell ref="A167:C167"/>
    <mergeCell ref="E167:F167"/>
    <mergeCell ref="G167:I167"/>
    <mergeCell ref="A168:C168"/>
    <mergeCell ref="A170:C170"/>
    <mergeCell ref="E170:F170"/>
    <mergeCell ref="A57:H57"/>
    <mergeCell ref="A86:H86"/>
    <mergeCell ref="A58:H58"/>
    <mergeCell ref="A89:H89"/>
    <mergeCell ref="A82:H82"/>
    <mergeCell ref="A66:H66"/>
    <mergeCell ref="A67:H67"/>
    <mergeCell ref="A81:I81"/>
    <mergeCell ref="A87:H87"/>
    <mergeCell ref="A83:H83"/>
    <mergeCell ref="E174:F174"/>
    <mergeCell ref="G174:I174"/>
    <mergeCell ref="A172:C172"/>
    <mergeCell ref="E172:F172"/>
    <mergeCell ref="G172:I172"/>
    <mergeCell ref="A29:I29"/>
    <mergeCell ref="A30:H30"/>
    <mergeCell ref="A19:H19"/>
    <mergeCell ref="A175:C175"/>
    <mergeCell ref="E175:F175"/>
    <mergeCell ref="G175:I175"/>
    <mergeCell ref="A173:C173"/>
    <mergeCell ref="E173:F173"/>
    <mergeCell ref="G173:I173"/>
    <mergeCell ref="A174:C174"/>
    <mergeCell ref="A24:H24"/>
    <mergeCell ref="A27:H27"/>
    <mergeCell ref="A25:H25"/>
    <mergeCell ref="A28:H28"/>
    <mergeCell ref="E8:I9"/>
    <mergeCell ref="A49:H49"/>
    <mergeCell ref="A37:I37"/>
    <mergeCell ref="A31:H31"/>
    <mergeCell ref="A32:H32"/>
    <mergeCell ref="A39:I39"/>
    <mergeCell ref="A35:H35"/>
    <mergeCell ref="A36:H36"/>
    <mergeCell ref="A33:H33"/>
    <mergeCell ref="A34:H34"/>
    <mergeCell ref="A106:I106"/>
    <mergeCell ref="A1:I1"/>
    <mergeCell ref="A2:I2"/>
    <mergeCell ref="A4:I4"/>
    <mergeCell ref="C7:E7"/>
    <mergeCell ref="A7:B7"/>
    <mergeCell ref="G7:I7"/>
    <mergeCell ref="A3:F3"/>
    <mergeCell ref="A6:B6"/>
    <mergeCell ref="A20:H20"/>
    <mergeCell ref="H73:I73"/>
    <mergeCell ref="A74:D74"/>
    <mergeCell ref="A16:I16"/>
    <mergeCell ref="A26:H26"/>
    <mergeCell ref="A68:H68"/>
    <mergeCell ref="A69:H69"/>
    <mergeCell ref="A70:H70"/>
    <mergeCell ref="A59:H59"/>
    <mergeCell ref="A22:I22"/>
    <mergeCell ref="A23:I23"/>
    <mergeCell ref="A11:I11"/>
    <mergeCell ref="A12:D12"/>
    <mergeCell ref="F12:H12"/>
    <mergeCell ref="A38:E38"/>
    <mergeCell ref="G38:H38"/>
    <mergeCell ref="A14:D14"/>
    <mergeCell ref="A15:D15"/>
    <mergeCell ref="F15:H15"/>
    <mergeCell ref="F14:H14"/>
    <mergeCell ref="A13:D13"/>
  </mergeCells>
  <printOptions horizontalCentered="1"/>
  <pageMargins left="1.7716535433070868" right="0.3937007874015748" top="0.7874015748031497" bottom="0.984251968503937" header="0.5118110236220472" footer="0.5118110236220472"/>
  <pageSetup horizontalDpi="300" verticalDpi="300" orientation="landscape" paperSize="9" scale="95" r:id="rId4"/>
  <rowBreaks count="3" manualBreakCount="3">
    <brk id="116" max="255" man="1"/>
    <brk id="154" max="255" man="1"/>
    <brk id="178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1"/>
  <sheetViews>
    <sheetView workbookViewId="0" topLeftCell="A1">
      <selection activeCell="E3" sqref="E3:L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8.8515625" style="0" customWidth="1"/>
    <col min="6" max="6" width="8.00390625" style="0" customWidth="1"/>
    <col min="7" max="7" width="6.421875" style="0" customWidth="1"/>
    <col min="8" max="8" width="7.00390625" style="0" customWidth="1"/>
    <col min="9" max="9" width="6.421875" style="0" customWidth="1"/>
    <col min="10" max="10" width="7.00390625" style="0" customWidth="1"/>
    <col min="11" max="11" width="5.140625" style="0" customWidth="1"/>
    <col min="12" max="12" width="7.7109375" style="0" customWidth="1"/>
    <col min="13" max="14" width="6.57421875" style="0" customWidth="1"/>
    <col min="15" max="15" width="7.00390625" style="0" customWidth="1"/>
    <col min="16" max="16" width="7.28125" style="0" customWidth="1"/>
    <col min="17" max="17" width="6.7109375" style="0" customWidth="1"/>
    <col min="18" max="19" width="5.8515625" style="0" customWidth="1"/>
  </cols>
  <sheetData>
    <row r="1" spans="1:17" ht="13.5" thickBot="1">
      <c r="A1" s="362" t="s">
        <v>189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4"/>
      <c r="Q1" s="365"/>
    </row>
    <row r="2" spans="1:17" ht="13.5" thickBot="1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</row>
    <row r="3" spans="1:17" ht="13.5" thickBot="1">
      <c r="A3" s="366" t="s">
        <v>92</v>
      </c>
      <c r="B3" s="367"/>
      <c r="C3" s="367"/>
      <c r="D3" s="368"/>
      <c r="E3" s="381"/>
      <c r="F3" s="369"/>
      <c r="G3" s="369"/>
      <c r="H3" s="369"/>
      <c r="I3" s="369"/>
      <c r="J3" s="369"/>
      <c r="K3" s="369"/>
      <c r="L3" s="370"/>
      <c r="M3" s="379" t="s">
        <v>85</v>
      </c>
      <c r="N3" s="380"/>
      <c r="O3" s="367" t="str">
        <f>'[1]p1'!$H$4</f>
        <v>2005.1</v>
      </c>
      <c r="P3" s="368"/>
      <c r="Q3" s="365"/>
    </row>
    <row r="4" spans="1:17" s="1" customFormat="1" ht="12.75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65"/>
    </row>
    <row r="5" spans="1:17" s="43" customFormat="1" ht="11.25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65"/>
    </row>
    <row r="6" spans="1:16" s="43" customFormat="1" ht="11.25">
      <c r="A6" s="403"/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</row>
    <row r="7" spans="1:19" s="52" customFormat="1" ht="11.25">
      <c r="A7" s="354" t="str">
        <f>T('[1]p5'!$C$13:$G$13)</f>
        <v>Antônio José da Silva</v>
      </c>
      <c r="B7" s="355"/>
      <c r="C7" s="355"/>
      <c r="D7" s="355"/>
      <c r="E7" s="356"/>
      <c r="F7" s="392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53"/>
      <c r="R7" s="44"/>
      <c r="S7" s="44"/>
    </row>
    <row r="8" spans="1:17" s="3" customFormat="1" ht="13.5" customHeight="1">
      <c r="A8" s="27" t="s">
        <v>81</v>
      </c>
      <c r="B8" s="352" t="str">
        <f>IF('[1]p5'!$A$140&lt;&gt;0,'[1]p5'!$A$140,"")</f>
        <v>Modelos de Covariância com Erros nas Variáveis: Uma abordagem Bayesiana</v>
      </c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3"/>
      <c r="Q8" s="53"/>
    </row>
    <row r="9" spans="1:17" s="3" customFormat="1" ht="13.5" customHeight="1">
      <c r="A9" s="34" t="s">
        <v>93</v>
      </c>
      <c r="B9" s="406" t="str">
        <f>IF('[1]p5'!$H$142&lt;&gt;0,'[1]p5'!$H$142,"")</f>
        <v>Coordenador</v>
      </c>
      <c r="C9" s="406"/>
      <c r="D9" s="406"/>
      <c r="E9" s="406"/>
      <c r="F9" s="406"/>
      <c r="G9" s="401" t="s">
        <v>94</v>
      </c>
      <c r="H9" s="401"/>
      <c r="I9" s="407">
        <f>IF('[1]p5'!$I$140&lt;&gt;0,'[1]p5'!$I$140,"")</f>
      </c>
      <c r="J9" s="408"/>
      <c r="K9" s="34" t="s">
        <v>79</v>
      </c>
      <c r="L9" s="405" t="str">
        <f>IF('[1]p5'!$J$142&lt;&gt;0,'[1]p5'!$J$142,"")</f>
        <v>01/2003</v>
      </c>
      <c r="M9" s="405"/>
      <c r="N9" s="34" t="s">
        <v>80</v>
      </c>
      <c r="O9" s="405">
        <f>IF('[1]p5'!$K$142&lt;&gt;0,'[1]p5'!$K$142,"")</f>
        <v>38990</v>
      </c>
      <c r="P9" s="405"/>
      <c r="Q9" s="53"/>
    </row>
    <row r="10" spans="1:16" s="43" customFormat="1" ht="11.25">
      <c r="A10" s="402"/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</row>
    <row r="11" spans="1:19" s="52" customFormat="1" ht="11.25">
      <c r="A11" s="354" t="str">
        <f>T('[1]p8'!$C$13:$G$13)</f>
        <v>Aparecido Jesuino de Souza</v>
      </c>
      <c r="B11" s="355"/>
      <c r="C11" s="355"/>
      <c r="D11" s="355"/>
      <c r="E11" s="356"/>
      <c r="F11" s="392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53"/>
      <c r="R11" s="44"/>
      <c r="S11" s="44"/>
    </row>
    <row r="12" spans="1:17" s="3" customFormat="1" ht="13.5" customHeight="1">
      <c r="A12" s="27" t="s">
        <v>81</v>
      </c>
      <c r="B12" s="352" t="str">
        <f>IF('[1]p8'!$A$140&lt;&gt;0,'[1]p8'!$A$140,"")</f>
        <v>Escoamentos Multifasicos em Meios Porosos(Bolsa Pesq. CNPq - nível 2, Proc. 306609/2004-5)</v>
      </c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3"/>
      <c r="Q12" s="53"/>
    </row>
    <row r="13" spans="1:17" s="3" customFormat="1" ht="13.5" customHeight="1">
      <c r="A13" s="34" t="s">
        <v>93</v>
      </c>
      <c r="B13" s="406" t="str">
        <f>IF('[1]p8'!$H$142&lt;&gt;0,'[1]p8'!$H$142,"")</f>
        <v>Coordenador</v>
      </c>
      <c r="C13" s="406"/>
      <c r="D13" s="406"/>
      <c r="E13" s="406"/>
      <c r="F13" s="406"/>
      <c r="G13" s="401" t="s">
        <v>94</v>
      </c>
      <c r="H13" s="401"/>
      <c r="I13" s="407" t="str">
        <f>IF('[1]p8'!$I$140&lt;&gt;0,'[1]p8'!$I$140,"")</f>
        <v>CNPq</v>
      </c>
      <c r="J13" s="408"/>
      <c r="K13" s="34" t="s">
        <v>79</v>
      </c>
      <c r="L13" s="405">
        <f>IF('[1]p8'!$J$142&lt;&gt;0,'[1]p8'!$J$142,"")</f>
        <v>38412</v>
      </c>
      <c r="M13" s="405"/>
      <c r="N13" s="34" t="s">
        <v>80</v>
      </c>
      <c r="O13" s="405">
        <f>IF('[1]p8'!$K$142&lt;&gt;0,'[1]p8'!$K$142,"")</f>
        <v>39507</v>
      </c>
      <c r="P13" s="405"/>
      <c r="Q13" s="53"/>
    </row>
    <row r="14" spans="1:16" s="43" customFormat="1" ht="11.25">
      <c r="A14" s="404"/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</row>
    <row r="15" spans="1:17" s="3" customFormat="1" ht="13.5" customHeight="1">
      <c r="A15" s="27" t="s">
        <v>81</v>
      </c>
      <c r="B15" s="352" t="str">
        <f>IF('[1]p8'!$A$150&lt;&gt;0,'[1]p8'!$A$150,"")</f>
        <v>Equacoes Diferenciais Parciais e Aplicacoes - Projeto Casadinho PADCT/CNPq, Proc. 620017/2004-0</v>
      </c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3"/>
      <c r="Q15" s="53"/>
    </row>
    <row r="16" spans="1:17" s="3" customFormat="1" ht="13.5" customHeight="1">
      <c r="A16" s="34" t="s">
        <v>93</v>
      </c>
      <c r="B16" s="406" t="str">
        <f>IF('[1]p8'!$H$152&lt;&gt;0,'[1]p8'!$H$152,"")</f>
        <v>Coordenador</v>
      </c>
      <c r="C16" s="406"/>
      <c r="D16" s="406"/>
      <c r="E16" s="406"/>
      <c r="F16" s="406"/>
      <c r="G16" s="401" t="s">
        <v>94</v>
      </c>
      <c r="H16" s="401"/>
      <c r="I16" s="407" t="str">
        <f>IF('[1]p8'!$I$150&lt;&gt;0,'[1]p8'!$I$150,"")</f>
        <v>CNPq</v>
      </c>
      <c r="J16" s="408"/>
      <c r="K16" s="34" t="s">
        <v>79</v>
      </c>
      <c r="L16" s="405">
        <f>IF('[1]p8'!$J$152&lt;&gt;0,'[1]p8'!$J$152,"")</f>
        <v>38139</v>
      </c>
      <c r="M16" s="405"/>
      <c r="N16" s="34" t="s">
        <v>80</v>
      </c>
      <c r="O16" s="405">
        <f>IF('[1]p8'!$K$152&lt;&gt;0,'[1]p8'!$K$152,"")</f>
        <v>39081</v>
      </c>
      <c r="P16" s="405"/>
      <c r="Q16" s="53"/>
    </row>
    <row r="17" spans="1:16" s="43" customFormat="1" ht="11.25">
      <c r="A17" s="404"/>
      <c r="B17" s="404"/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</row>
    <row r="18" spans="1:17" s="3" customFormat="1" ht="13.5" customHeight="1">
      <c r="A18" s="27" t="s">
        <v>81</v>
      </c>
      <c r="B18" s="352" t="str">
        <f>IF('[1]p8'!$A$155&lt;&gt;0,'[1]p8'!$A$155,"")</f>
        <v>Instituto do Milênio: Avanço Global e Integrado da Matemática Brasileira</v>
      </c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3"/>
      <c r="Q18" s="53"/>
    </row>
    <row r="19" spans="1:17" s="3" customFormat="1" ht="13.5" customHeight="1">
      <c r="A19" s="34" t="s">
        <v>93</v>
      </c>
      <c r="B19" s="406" t="str">
        <f>IF('[1]p8'!$H$157&lt;&gt;0,'[1]p8'!$H$157,"")</f>
        <v>Coordenador</v>
      </c>
      <c r="C19" s="406"/>
      <c r="D19" s="406"/>
      <c r="E19" s="406"/>
      <c r="F19" s="406"/>
      <c r="G19" s="401" t="s">
        <v>94</v>
      </c>
      <c r="H19" s="401"/>
      <c r="I19" s="407" t="str">
        <f>IF('[1]p8'!$I$155&lt;&gt;0,'[1]p8'!$I$155,"")</f>
        <v>CNPq</v>
      </c>
      <c r="J19" s="408"/>
      <c r="K19" s="34" t="s">
        <v>79</v>
      </c>
      <c r="L19" s="405">
        <f>IF('[1]p8'!$J$157&lt;&gt;0,'[1]p8'!$J$157,"")</f>
        <v>37316</v>
      </c>
      <c r="M19" s="405"/>
      <c r="N19" s="34" t="s">
        <v>80</v>
      </c>
      <c r="O19" s="405">
        <f>IF('[1]p8'!$K$157&lt;&gt;0,'[1]p8'!$K$157,"")</f>
      </c>
      <c r="P19" s="405"/>
      <c r="Q19" s="53"/>
    </row>
    <row r="20" spans="1:16" s="43" customFormat="1" ht="11.25">
      <c r="A20" s="404"/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</row>
    <row r="21" spans="1:17" s="3" customFormat="1" ht="13.5" customHeight="1">
      <c r="A21" s="27" t="s">
        <v>81</v>
      </c>
      <c r="B21" s="352" t="str">
        <f>IF('[1]p8'!$A$145&lt;&gt;0,'[1]p8'!$A$145,"")</f>
        <v>Programa Interdepartamental de Tecnologia em Petróleo e Gás - PRH(25)</v>
      </c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3"/>
      <c r="Q21" s="53"/>
    </row>
    <row r="22" spans="1:17" s="3" customFormat="1" ht="13.5" customHeight="1">
      <c r="A22" s="34" t="s">
        <v>93</v>
      </c>
      <c r="B22" s="396" t="str">
        <f>IF('[1]p8'!$H$147&lt;&gt;0,'[1]p8'!$H$147,"")</f>
        <v>Participante</v>
      </c>
      <c r="C22" s="397"/>
      <c r="D22" s="397"/>
      <c r="E22" s="397"/>
      <c r="F22" s="398"/>
      <c r="G22" s="413" t="s">
        <v>94</v>
      </c>
      <c r="H22" s="414"/>
      <c r="I22" s="407" t="str">
        <f>IF('[1]p8'!$I$145&lt;&gt;0,'[1]p8'!$I$145,"")</f>
        <v>ANP</v>
      </c>
      <c r="J22" s="408"/>
      <c r="K22" s="34" t="s">
        <v>79</v>
      </c>
      <c r="L22" s="415">
        <f>IF('[1]p8'!$J$147&lt;&gt;0,'[1]p8'!$J$147,"")</f>
        <v>37288</v>
      </c>
      <c r="M22" s="416"/>
      <c r="N22" s="34" t="s">
        <v>80</v>
      </c>
      <c r="O22" s="415">
        <f>IF('[1]p8'!$K$147&lt;&gt;0,'[1]p8'!$K$147,"")</f>
      </c>
      <c r="P22" s="416"/>
      <c r="Q22" s="53"/>
    </row>
    <row r="23" spans="1:16" s="43" customFormat="1" ht="11.25">
      <c r="A23" s="404"/>
      <c r="B23" s="404"/>
      <c r="C23" s="404"/>
      <c r="D23" s="404"/>
      <c r="E23" s="404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</row>
    <row r="24" spans="1:19" s="52" customFormat="1" ht="11.25">
      <c r="A24" s="354" t="str">
        <f>T('[1]p9'!$C$13:$G$13)</f>
        <v>Braulio Maia Junior</v>
      </c>
      <c r="B24" s="409"/>
      <c r="C24" s="409"/>
      <c r="D24" s="409"/>
      <c r="E24" s="410"/>
      <c r="F24" s="411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53"/>
      <c r="R24" s="44"/>
      <c r="S24" s="44"/>
    </row>
    <row r="25" spans="1:17" s="3" customFormat="1" ht="13.5" customHeight="1">
      <c r="A25" s="27" t="s">
        <v>81</v>
      </c>
      <c r="B25" s="351" t="str">
        <f>IF('[1]p9'!$A$140&lt;&gt;0,'[1]p9'!$A$140,"")</f>
        <v>Matroides 3-conexas</v>
      </c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3"/>
      <c r="Q25" s="53"/>
    </row>
    <row r="26" spans="1:17" s="3" customFormat="1" ht="13.5" customHeight="1">
      <c r="A26" s="34" t="s">
        <v>93</v>
      </c>
      <c r="B26" s="406" t="str">
        <f>IF('[1]p9'!$H$142&lt;&gt;0,'[1]p9'!$H$142,"")</f>
        <v>Coordenador</v>
      </c>
      <c r="C26" s="406"/>
      <c r="D26" s="406"/>
      <c r="E26" s="406"/>
      <c r="F26" s="406"/>
      <c r="G26" s="401" t="s">
        <v>94</v>
      </c>
      <c r="H26" s="401"/>
      <c r="I26" s="407">
        <f>IF('[1]p9'!$I$140&lt;&gt;0,'[1]p9'!$I$140,"")</f>
      </c>
      <c r="J26" s="408"/>
      <c r="K26" s="34" t="s">
        <v>79</v>
      </c>
      <c r="L26" s="405">
        <f>IF('[1]p9'!$J$142&lt;&gt;0,'[1]p9'!$J$142,"")</f>
      </c>
      <c r="M26" s="405"/>
      <c r="N26" s="34" t="s">
        <v>80</v>
      </c>
      <c r="O26" s="405">
        <f>IF('[1]p9'!$K$142&lt;&gt;0,'[1]p9'!$K$142,"")</f>
      </c>
      <c r="P26" s="405"/>
      <c r="Q26" s="53"/>
    </row>
    <row r="27" spans="1:16" s="43" customFormat="1" ht="11.25">
      <c r="A27" s="404"/>
      <c r="B27" s="404"/>
      <c r="C27" s="404"/>
      <c r="D27" s="404"/>
      <c r="E27" s="404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02"/>
    </row>
    <row r="28" spans="1:19" s="52" customFormat="1" ht="11.25">
      <c r="A28" s="354" t="str">
        <f>T('[1]p10'!$C$13:$G$13)</f>
        <v>Claudianor Oliveira Alves</v>
      </c>
      <c r="B28" s="355"/>
      <c r="C28" s="355"/>
      <c r="D28" s="355"/>
      <c r="E28" s="356"/>
      <c r="F28" s="392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53"/>
      <c r="R28" s="44"/>
      <c r="S28" s="44"/>
    </row>
    <row r="29" spans="1:17" s="3" customFormat="1" ht="13.5" customHeight="1">
      <c r="A29" s="27" t="s">
        <v>81</v>
      </c>
      <c r="B29" s="352" t="str">
        <f>IF('[1]p10'!$A$140&lt;&gt;0,'[1]p10'!$A$140,"")</f>
        <v>Programa Interdepartamental de Tecnologia em Petróleo e Gás - PRH(25)</v>
      </c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3"/>
      <c r="Q29" s="53"/>
    </row>
    <row r="30" spans="1:17" s="3" customFormat="1" ht="13.5" customHeight="1">
      <c r="A30" s="34" t="s">
        <v>93</v>
      </c>
      <c r="B30" s="406" t="str">
        <f>IF('[1]p10'!$H$142&lt;&gt;0,'[1]p10'!$H$142,"")</f>
        <v>Participante</v>
      </c>
      <c r="C30" s="406"/>
      <c r="D30" s="406"/>
      <c r="E30" s="406"/>
      <c r="F30" s="406"/>
      <c r="G30" s="401" t="s">
        <v>94</v>
      </c>
      <c r="H30" s="401"/>
      <c r="I30" s="407" t="str">
        <f>IF('[1]p10'!$I$140&lt;&gt;0,'[1]p10'!$I$140,"")</f>
        <v>ANP</v>
      </c>
      <c r="J30" s="408"/>
      <c r="K30" s="34" t="s">
        <v>79</v>
      </c>
      <c r="L30" s="405">
        <f>IF('[1]p10'!$J$142&lt;&gt;0,'[1]p10'!$J$142,"")</f>
        <v>37258</v>
      </c>
      <c r="M30" s="405"/>
      <c r="N30" s="34" t="s">
        <v>80</v>
      </c>
      <c r="O30" s="405">
        <f>IF('[1]p10'!$K$142&lt;&gt;0,'[1]p10'!$K$142,"")</f>
      </c>
      <c r="P30" s="405"/>
      <c r="Q30" s="53"/>
    </row>
    <row r="31" spans="1:16" s="43" customFormat="1" ht="11.25">
      <c r="A31" s="404"/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</row>
    <row r="32" spans="1:17" s="3" customFormat="1" ht="13.5" customHeight="1">
      <c r="A32" s="27" t="s">
        <v>81</v>
      </c>
      <c r="B32" s="352" t="str">
        <f>IF('[1]p8'!$A$150&lt;&gt;0,'[1]p8'!$A$150,"")</f>
        <v>Equacoes Diferenciais Parciais e Aplicacoes - Projeto Casadinho PADCT/CNPq, Proc. 620017/2004-0</v>
      </c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3"/>
      <c r="Q32" s="53"/>
    </row>
    <row r="33" spans="1:17" s="3" customFormat="1" ht="13.5" customHeight="1">
      <c r="A33" s="34" t="s">
        <v>93</v>
      </c>
      <c r="B33" s="406" t="str">
        <f>IF('[1]p24'!$H$152&lt;&gt;0,'[1]p24'!$H$152,"")</f>
        <v>Participante</v>
      </c>
      <c r="C33" s="406"/>
      <c r="D33" s="406"/>
      <c r="E33" s="406"/>
      <c r="F33" s="406"/>
      <c r="G33" s="401" t="s">
        <v>94</v>
      </c>
      <c r="H33" s="401"/>
      <c r="I33" s="407" t="str">
        <f>IF('[1]p8'!$I$150&lt;&gt;0,'[1]p8'!$I$150,"")</f>
        <v>CNPq</v>
      </c>
      <c r="J33" s="408"/>
      <c r="K33" s="34" t="s">
        <v>79</v>
      </c>
      <c r="L33" s="405">
        <f>IF('[1]p8'!$J$152&lt;&gt;0,'[1]p8'!$J$152,"")</f>
        <v>38139</v>
      </c>
      <c r="M33" s="405"/>
      <c r="N33" s="34" t="s">
        <v>80</v>
      </c>
      <c r="O33" s="405">
        <f>IF('[1]p8'!$K$152&lt;&gt;0,'[1]p8'!$K$152,"")</f>
        <v>39081</v>
      </c>
      <c r="P33" s="405"/>
      <c r="Q33" s="53"/>
    </row>
    <row r="34" spans="1:16" s="43" customFormat="1" ht="11.25">
      <c r="A34" s="404"/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</row>
    <row r="35" spans="1:17" s="3" customFormat="1" ht="13.5" customHeight="1">
      <c r="A35" s="27" t="s">
        <v>81</v>
      </c>
      <c r="B35" s="352" t="str">
        <f>IF('[1]p10'!$A$145&lt;&gt;0,'[1]p10'!$A$145,"")</f>
        <v>Fenômenos de concentração em problemas elípticos</v>
      </c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3"/>
      <c r="Q35" s="53"/>
    </row>
    <row r="36" spans="1:17" s="3" customFormat="1" ht="13.5" customHeight="1">
      <c r="A36" s="34" t="s">
        <v>93</v>
      </c>
      <c r="B36" s="406" t="str">
        <f>IF('[1]p10'!$H$147&lt;&gt;0,'[1]p10'!$H$147,"")</f>
        <v>Coordenador</v>
      </c>
      <c r="C36" s="406"/>
      <c r="D36" s="406"/>
      <c r="E36" s="406"/>
      <c r="F36" s="406"/>
      <c r="G36" s="401" t="s">
        <v>94</v>
      </c>
      <c r="H36" s="401"/>
      <c r="I36" s="407">
        <f>IF('[1]p10'!$I$145&lt;&gt;0,'[1]p10'!$I$145,"")</f>
      </c>
      <c r="J36" s="408"/>
      <c r="K36" s="34" t="s">
        <v>79</v>
      </c>
      <c r="L36" s="405">
        <f>IF('[1]p10'!$J$147&lt;&gt;0,'[1]p10'!$J$147,"")</f>
        <v>37316</v>
      </c>
      <c r="M36" s="405"/>
      <c r="N36" s="34" t="s">
        <v>80</v>
      </c>
      <c r="O36" s="405">
        <f>IF('[1]p10'!$K$147&lt;&gt;0,'[1]p10'!$K$147,"")</f>
        <v>39052</v>
      </c>
      <c r="P36" s="405"/>
      <c r="Q36" s="53"/>
    </row>
    <row r="37" spans="1:17" s="3" customFormat="1" ht="13.5" customHeight="1">
      <c r="A37" s="27" t="s">
        <v>81</v>
      </c>
      <c r="B37" s="352" t="str">
        <f>IF('[1]p10'!$A$150&lt;&gt;0,'[1]p10'!$A$150,"")</f>
        <v>Existência de soluções do tipo Mult-bump para problemas elípticos</v>
      </c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3"/>
      <c r="Q37" s="53"/>
    </row>
    <row r="38" spans="1:17" s="3" customFormat="1" ht="13.5" customHeight="1">
      <c r="A38" s="34" t="s">
        <v>93</v>
      </c>
      <c r="B38" s="406" t="str">
        <f>IF('[1]p10'!$H$152&lt;&gt;0,'[1]p10'!$H$152,"")</f>
        <v>Coordenador</v>
      </c>
      <c r="C38" s="406"/>
      <c r="D38" s="406"/>
      <c r="E38" s="406"/>
      <c r="F38" s="406"/>
      <c r="G38" s="401" t="s">
        <v>94</v>
      </c>
      <c r="H38" s="401"/>
      <c r="I38" s="407">
        <f>IF('[1]p10'!$I$150&lt;&gt;0,'[1]p10'!$I$150,"")</f>
      </c>
      <c r="J38" s="408"/>
      <c r="K38" s="34" t="s">
        <v>79</v>
      </c>
      <c r="L38" s="405">
        <f>IF('[1]p10'!$J$152&lt;&gt;0,'[1]p10'!$J$152,"")</f>
        <v>38353</v>
      </c>
      <c r="M38" s="405"/>
      <c r="N38" s="34" t="s">
        <v>80</v>
      </c>
      <c r="O38" s="405">
        <f>IF('[1]p10'!$K$152&lt;&gt;0,'[1]p10'!$K$152,"")</f>
        <v>38869</v>
      </c>
      <c r="P38" s="405"/>
      <c r="Q38" s="53"/>
    </row>
    <row r="39" spans="1:16" s="43" customFormat="1" ht="11.25">
      <c r="A39" s="404"/>
      <c r="B39" s="404"/>
      <c r="C39" s="404"/>
      <c r="D39" s="404"/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</row>
    <row r="40" spans="1:17" s="3" customFormat="1" ht="13.5" customHeight="1">
      <c r="A40" s="27" t="s">
        <v>81</v>
      </c>
      <c r="B40" s="352" t="str">
        <f>IF('[1]p10'!$A$155&lt;&gt;0,'[1]p10'!$A$155,"")</f>
        <v>Existência de soluções para uma classe de sistemas singulares</v>
      </c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3"/>
      <c r="Q40" s="53"/>
    </row>
    <row r="41" spans="1:17" s="3" customFormat="1" ht="13.5" customHeight="1">
      <c r="A41" s="34" t="s">
        <v>93</v>
      </c>
      <c r="B41" s="406" t="str">
        <f>IF('[1]p10'!$H$157&lt;&gt;0,'[1]p10'!$H$157,"")</f>
        <v>Coordenador</v>
      </c>
      <c r="C41" s="406"/>
      <c r="D41" s="406"/>
      <c r="E41" s="406"/>
      <c r="F41" s="406"/>
      <c r="G41" s="401" t="s">
        <v>94</v>
      </c>
      <c r="H41" s="401"/>
      <c r="I41" s="407" t="str">
        <f>IF('[1]p10'!$I$155&lt;&gt;0,'[1]p10'!$I$155,"")</f>
        <v>CNPq</v>
      </c>
      <c r="J41" s="408"/>
      <c r="K41" s="34" t="s">
        <v>79</v>
      </c>
      <c r="L41" s="405">
        <f>IF('[1]p10'!$J$157&lt;&gt;0,'[1]p10'!$J$157,"")</f>
        <v>37316</v>
      </c>
      <c r="M41" s="405"/>
      <c r="N41" s="34" t="s">
        <v>80</v>
      </c>
      <c r="O41" s="405">
        <f>IF('[1]p10'!$K$157&lt;&gt;0,'[1]p10'!$K$157,"")</f>
        <v>38687</v>
      </c>
      <c r="P41" s="405"/>
      <c r="Q41" s="53"/>
    </row>
    <row r="42" spans="1:16" s="43" customFormat="1" ht="11.25">
      <c r="A42" s="404"/>
      <c r="B42" s="404"/>
      <c r="C42" s="404"/>
      <c r="D42" s="404"/>
      <c r="E42" s="404"/>
      <c r="F42" s="402"/>
      <c r="G42" s="402"/>
      <c r="H42" s="402"/>
      <c r="I42" s="402"/>
      <c r="J42" s="402"/>
      <c r="K42" s="402"/>
      <c r="L42" s="402"/>
      <c r="M42" s="402"/>
      <c r="N42" s="402"/>
      <c r="O42" s="402"/>
      <c r="P42" s="402"/>
    </row>
    <row r="43" spans="1:19" s="52" customFormat="1" ht="11.25">
      <c r="A43" s="354" t="str">
        <f>T('[1]p11'!$C$13:$G$13)</f>
        <v>Daniel Cordeiro de Morais Filho</v>
      </c>
      <c r="B43" s="355"/>
      <c r="C43" s="355"/>
      <c r="D43" s="355"/>
      <c r="E43" s="356"/>
      <c r="F43" s="392"/>
      <c r="G43" s="393"/>
      <c r="H43" s="393"/>
      <c r="I43" s="393"/>
      <c r="J43" s="393"/>
      <c r="K43" s="393"/>
      <c r="L43" s="393"/>
      <c r="M43" s="393"/>
      <c r="N43" s="393"/>
      <c r="O43" s="393"/>
      <c r="P43" s="393"/>
      <c r="Q43" s="53"/>
      <c r="R43" s="44"/>
      <c r="S43" s="44"/>
    </row>
    <row r="44" spans="1:17" s="3" customFormat="1" ht="13.5" customHeight="1">
      <c r="A44" s="27" t="s">
        <v>81</v>
      </c>
      <c r="B44" s="352" t="str">
        <f>IF('[1]p11'!$A$140&lt;&gt;0,'[1]p11'!$A$140,"")</f>
        <v>Equações envolvendo não linearidades descontínuas (Bolsa Pesquisa  CNPq, nível 2).</v>
      </c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3"/>
      <c r="Q44" s="53"/>
    </row>
    <row r="45" spans="1:17" s="3" customFormat="1" ht="13.5" customHeight="1">
      <c r="A45" s="34" t="s">
        <v>93</v>
      </c>
      <c r="B45" s="406" t="str">
        <f>IF('[1]p11'!$H$142&lt;&gt;0,'[1]p11'!$H$142,"")</f>
        <v>Coordenador</v>
      </c>
      <c r="C45" s="406"/>
      <c r="D45" s="406"/>
      <c r="E45" s="406"/>
      <c r="F45" s="406"/>
      <c r="G45" s="401" t="s">
        <v>94</v>
      </c>
      <c r="H45" s="401"/>
      <c r="I45" s="407" t="str">
        <f>IF('[1]p11'!$I$140&lt;&gt;0,'[1]p11'!$I$140,"")</f>
        <v>CNPq</v>
      </c>
      <c r="J45" s="408"/>
      <c r="K45" s="34" t="s">
        <v>79</v>
      </c>
      <c r="L45" s="405" t="str">
        <f>IF('[1]p11'!$J$142&lt;&gt;0,'[1]p11'!$J$142,"")</f>
        <v>08/2003</v>
      </c>
      <c r="M45" s="405"/>
      <c r="N45" s="34" t="s">
        <v>80</v>
      </c>
      <c r="O45" s="405" t="str">
        <f>IF('[1]p11'!$K$142&lt;&gt;0,'[1]p11'!$K$142,"")</f>
        <v>07/2006</v>
      </c>
      <c r="P45" s="405"/>
      <c r="Q45" s="53"/>
    </row>
    <row r="46" spans="1:16" s="43" customFormat="1" ht="11.25">
      <c r="A46" s="404"/>
      <c r="B46" s="404"/>
      <c r="C46" s="404"/>
      <c r="D46" s="404"/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</row>
    <row r="47" spans="1:17" s="3" customFormat="1" ht="13.5" customHeight="1">
      <c r="A47" s="27" t="s">
        <v>81</v>
      </c>
      <c r="B47" s="352" t="str">
        <f>IF('[1]p11'!$A$150&lt;&gt;0,'[1]p11'!$A$150,"")</f>
        <v>Equacoes Diferenciais Parciais e Aplicacoes - Projeto Casadinho PADCT/CNPq, Proc. 620017/2004-0</v>
      </c>
      <c r="C47" s="352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3"/>
      <c r="Q47" s="53"/>
    </row>
    <row r="48" spans="1:17" s="3" customFormat="1" ht="13.5" customHeight="1">
      <c r="A48" s="34" t="s">
        <v>93</v>
      </c>
      <c r="B48" s="406" t="str">
        <f>IF('[1]p11'!$H$152&lt;&gt;0,'[1]p11'!$H$152,"")</f>
        <v>Participante</v>
      </c>
      <c r="C48" s="406"/>
      <c r="D48" s="406"/>
      <c r="E48" s="406"/>
      <c r="F48" s="406"/>
      <c r="G48" s="401" t="s">
        <v>94</v>
      </c>
      <c r="H48" s="401"/>
      <c r="I48" s="407" t="str">
        <f>IF('[1]p11'!$I$150&lt;&gt;0,'[1]p11'!$I$150,"")</f>
        <v>CNPq</v>
      </c>
      <c r="J48" s="408"/>
      <c r="K48" s="34" t="s">
        <v>79</v>
      </c>
      <c r="L48" s="405">
        <f>IF('[1]p11'!$J$152&lt;&gt;0,'[1]p11'!$J$152,"")</f>
        <v>38139</v>
      </c>
      <c r="M48" s="405"/>
      <c r="N48" s="34" t="s">
        <v>80</v>
      </c>
      <c r="O48" s="405">
        <f>IF('[1]p11'!$K$152&lt;&gt;0,'[1]p11'!$K$152,"")</f>
        <v>39081</v>
      </c>
      <c r="P48" s="405"/>
      <c r="Q48" s="53"/>
    </row>
    <row r="49" spans="1:16" s="43" customFormat="1" ht="11.25">
      <c r="A49" s="404"/>
      <c r="B49" s="404"/>
      <c r="C49" s="404"/>
      <c r="D49" s="404"/>
      <c r="E49" s="404"/>
      <c r="F49" s="402"/>
      <c r="G49" s="402"/>
      <c r="H49" s="402"/>
      <c r="I49" s="402"/>
      <c r="J49" s="402"/>
      <c r="K49" s="402"/>
      <c r="L49" s="402"/>
      <c r="M49" s="402"/>
      <c r="N49" s="402"/>
      <c r="O49" s="402"/>
      <c r="P49" s="402"/>
    </row>
    <row r="50" spans="1:19" s="52" customFormat="1" ht="11.25">
      <c r="A50" s="354" t="str">
        <f>T('[1]p12'!$C$13:$G$13)</f>
        <v>Daniel Marinho Pellegrino</v>
      </c>
      <c r="B50" s="355"/>
      <c r="C50" s="355"/>
      <c r="D50" s="355"/>
      <c r="E50" s="356"/>
      <c r="F50" s="392"/>
      <c r="G50" s="393"/>
      <c r="H50" s="393"/>
      <c r="I50" s="393"/>
      <c r="J50" s="393"/>
      <c r="K50" s="393"/>
      <c r="L50" s="393"/>
      <c r="M50" s="393"/>
      <c r="N50" s="393"/>
      <c r="O50" s="393"/>
      <c r="P50" s="393"/>
      <c r="Q50" s="53"/>
      <c r="R50" s="44"/>
      <c r="S50" s="44"/>
    </row>
    <row r="51" spans="1:17" s="3" customFormat="1" ht="13.5" customHeight="1">
      <c r="A51" s="27" t="s">
        <v>81</v>
      </c>
      <c r="B51" s="352" t="str">
        <f>IF('[1]p12'!$A$140&lt;&gt;0,'[1]p12'!$A$140,"")</f>
        <v>Ideais de polinômios entre espaços de Banach</v>
      </c>
      <c r="C51" s="352"/>
      <c r="D51" s="352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3"/>
      <c r="Q51" s="53"/>
    </row>
    <row r="52" spans="1:17" s="3" customFormat="1" ht="13.5" customHeight="1">
      <c r="A52" s="34" t="s">
        <v>93</v>
      </c>
      <c r="B52" s="406" t="str">
        <f>IF('[1]p12'!$H$142&lt;&gt;0,'[1]p12'!$H$142,"")</f>
        <v>Coordenador</v>
      </c>
      <c r="C52" s="406"/>
      <c r="D52" s="406"/>
      <c r="E52" s="406"/>
      <c r="F52" s="406"/>
      <c r="G52" s="401" t="s">
        <v>94</v>
      </c>
      <c r="H52" s="401"/>
      <c r="I52" s="407">
        <f>IF('[1]p12'!$I$140&lt;&gt;0,'[1]p12'!$I$140,"")</f>
      </c>
      <c r="J52" s="408"/>
      <c r="K52" s="34" t="s">
        <v>79</v>
      </c>
      <c r="L52" s="405" t="str">
        <f>IF('[1]p12'!$J$142&lt;&gt;0,'[1]p12'!$J$142,"")</f>
        <v>03/2003</v>
      </c>
      <c r="M52" s="405"/>
      <c r="N52" s="34" t="s">
        <v>80</v>
      </c>
      <c r="O52" s="405">
        <f>IF('[1]p12'!$K$142&lt;&gt;0,'[1]p12'!$K$142,"")</f>
        <v>39052</v>
      </c>
      <c r="P52" s="405"/>
      <c r="Q52" s="53"/>
    </row>
    <row r="53" s="43" customFormat="1" ht="11.25"/>
    <row r="54" spans="1:19" s="52" customFormat="1" ht="11.25">
      <c r="A54" s="354" t="str">
        <f>T('[1]p14'!$C$13:$G$13)</f>
        <v>Francisco Antônio Morais de Souza</v>
      </c>
      <c r="B54" s="355"/>
      <c r="C54" s="355"/>
      <c r="D54" s="355"/>
      <c r="E54" s="356"/>
      <c r="F54" s="392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53"/>
      <c r="R54" s="44"/>
      <c r="S54" s="44"/>
    </row>
    <row r="55" spans="1:17" s="3" customFormat="1" ht="13.5" customHeight="1">
      <c r="A55" s="27" t="s">
        <v>81</v>
      </c>
      <c r="B55" s="352" t="str">
        <f>IF('[1]p14'!$A$140&lt;&gt;0,'[1]p14'!$A$140,"")</f>
        <v>Diagnóstico em Modelos de Regressão</v>
      </c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3"/>
      <c r="Q55" s="53"/>
    </row>
    <row r="56" spans="1:17" s="3" customFormat="1" ht="13.5" customHeight="1">
      <c r="A56" s="34" t="s">
        <v>93</v>
      </c>
      <c r="B56" s="406" t="str">
        <f>IF('[1]p14'!$H$142&lt;&gt;0,'[1]p14'!$H$142,"")</f>
        <v>Coordenador</v>
      </c>
      <c r="C56" s="406"/>
      <c r="D56" s="406"/>
      <c r="E56" s="406"/>
      <c r="F56" s="406"/>
      <c r="G56" s="401" t="s">
        <v>94</v>
      </c>
      <c r="H56" s="401"/>
      <c r="I56" s="407">
        <f>IF('[1]p14'!$I$140&lt;&gt;0,'[1]p14'!$I$140,"")</f>
      </c>
      <c r="J56" s="408"/>
      <c r="K56" s="34" t="s">
        <v>79</v>
      </c>
      <c r="L56" s="405">
        <f>IF('[1]p14'!$J$142&lt;&gt;0,'[1]p14'!$J$142,"")</f>
        <v>36163</v>
      </c>
      <c r="M56" s="405"/>
      <c r="N56" s="34" t="s">
        <v>80</v>
      </c>
      <c r="O56" s="405">
        <f>IF('[1]p14'!$K$142&lt;&gt;0,'[1]p14'!$K$142,"")</f>
      </c>
      <c r="P56" s="405"/>
      <c r="Q56" s="53"/>
    </row>
    <row r="57" s="43" customFormat="1" ht="11.25"/>
    <row r="58" spans="1:17" s="3" customFormat="1" ht="13.5" customHeight="1">
      <c r="A58" s="27" t="s">
        <v>81</v>
      </c>
      <c r="B58" s="352" t="str">
        <f>IF('[1]p14'!$A$145&lt;&gt;0,'[1]p14'!$A$145,"")</f>
        <v>Programa Interdepartamental de Tecnologia em Petróleo e Gás - PRH(25)</v>
      </c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3"/>
      <c r="Q58" s="53"/>
    </row>
    <row r="59" spans="1:17" s="3" customFormat="1" ht="13.5" customHeight="1">
      <c r="A59" s="34" t="s">
        <v>93</v>
      </c>
      <c r="B59" s="406" t="str">
        <f>IF('[1]p14'!$H$147&lt;&gt;0,'[1]p14'!$H$147,"")</f>
        <v>Participante</v>
      </c>
      <c r="C59" s="406"/>
      <c r="D59" s="406"/>
      <c r="E59" s="406"/>
      <c r="F59" s="406"/>
      <c r="G59" s="401" t="s">
        <v>94</v>
      </c>
      <c r="H59" s="401"/>
      <c r="I59" s="407" t="str">
        <f>IF('[1]p14'!$I$145&lt;&gt;0,'[1]p14'!$I$145,"")</f>
        <v>ANP</v>
      </c>
      <c r="J59" s="408"/>
      <c r="K59" s="34" t="s">
        <v>79</v>
      </c>
      <c r="L59" s="405">
        <f>IF('[1]p14'!$J$147&lt;&gt;0,'[1]p14'!$J$147,"")</f>
        <v>36528</v>
      </c>
      <c r="M59" s="405"/>
      <c r="N59" s="34" t="s">
        <v>80</v>
      </c>
      <c r="O59" s="405">
        <f>IF('[1]p14'!$K$147&lt;&gt;0,'[1]p14'!$K$147,"")</f>
      </c>
      <c r="P59" s="405"/>
      <c r="Q59" s="53"/>
    </row>
    <row r="60" spans="1:17" s="3" customFormat="1" ht="13.5" customHeight="1">
      <c r="A60" s="125"/>
      <c r="B60" s="124"/>
      <c r="C60" s="124"/>
      <c r="D60" s="124"/>
      <c r="E60" s="124"/>
      <c r="F60" s="149"/>
      <c r="G60" s="146"/>
      <c r="H60" s="146"/>
      <c r="I60" s="147"/>
      <c r="J60" s="147"/>
      <c r="K60" s="146"/>
      <c r="L60" s="148"/>
      <c r="M60" s="148"/>
      <c r="N60" s="146"/>
      <c r="O60" s="148"/>
      <c r="P60" s="148"/>
      <c r="Q60" s="53"/>
    </row>
    <row r="61" spans="1:19" s="52" customFormat="1" ht="11.25">
      <c r="A61" s="417" t="str">
        <f>T('[1]p16'!$C$13:$G$13)</f>
        <v>Henrique Fernandes de Lima</v>
      </c>
      <c r="B61" s="418"/>
      <c r="C61" s="418"/>
      <c r="D61" s="418"/>
      <c r="E61" s="419"/>
      <c r="F61" s="392"/>
      <c r="G61" s="393"/>
      <c r="H61" s="393"/>
      <c r="I61" s="393"/>
      <c r="J61" s="393"/>
      <c r="K61" s="393"/>
      <c r="L61" s="393"/>
      <c r="M61" s="393"/>
      <c r="N61" s="393"/>
      <c r="O61" s="393"/>
      <c r="P61" s="393"/>
      <c r="Q61" s="53"/>
      <c r="R61" s="44"/>
      <c r="S61" s="44"/>
    </row>
    <row r="62" spans="1:17" s="3" customFormat="1" ht="13.5" customHeight="1">
      <c r="A62" s="27" t="s">
        <v>81</v>
      </c>
      <c r="B62" s="352" t="str">
        <f>IF('[1]p16'!$A$140&lt;&gt;0,'[1]p16'!$A$140,"")</f>
        <v>Fórmulas tipo-Minkowisk no espaço de deSitter e Aplicações</v>
      </c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3"/>
      <c r="Q62" s="53"/>
    </row>
    <row r="63" spans="1:17" s="3" customFormat="1" ht="13.5" customHeight="1">
      <c r="A63" s="34" t="s">
        <v>93</v>
      </c>
      <c r="B63" s="406" t="str">
        <f>IF('[1]p16'!$H$142&lt;&gt;0,'[1]p16'!$H$142,"")</f>
        <v>Coordenador</v>
      </c>
      <c r="C63" s="406"/>
      <c r="D63" s="406"/>
      <c r="E63" s="406"/>
      <c r="F63" s="406"/>
      <c r="G63" s="401" t="s">
        <v>94</v>
      </c>
      <c r="H63" s="401"/>
      <c r="I63" s="407">
        <f>IF('[1]p16'!$I$140&lt;&gt;0,'[1]p16'!$I$140,"")</f>
      </c>
      <c r="J63" s="408"/>
      <c r="K63" s="34" t="s">
        <v>79</v>
      </c>
      <c r="L63" s="405">
        <f>IF('[1]p16'!$J$142&lt;&gt;0,'[1]p16'!$J$142,"")</f>
        <v>38537</v>
      </c>
      <c r="M63" s="405"/>
      <c r="N63" s="34" t="s">
        <v>80</v>
      </c>
      <c r="O63" s="405">
        <f>IF('[1]p16'!$K$142&lt;&gt;0,'[1]p16'!$K$142,"")</f>
        <v>38660</v>
      </c>
      <c r="P63" s="405"/>
      <c r="Q63" s="53"/>
    </row>
    <row r="64" s="43" customFormat="1" ht="11.25"/>
    <row r="65" spans="1:19" s="52" customFormat="1" ht="11.25">
      <c r="A65" s="354" t="str">
        <f>T('[1]p18'!$C$13:$G$13)</f>
        <v>Jaime Alves Barbosa Sobrinho</v>
      </c>
      <c r="B65" s="355"/>
      <c r="C65" s="355"/>
      <c r="D65" s="355"/>
      <c r="E65" s="356"/>
      <c r="F65" s="392"/>
      <c r="G65" s="393"/>
      <c r="H65" s="393"/>
      <c r="I65" s="393"/>
      <c r="J65" s="393"/>
      <c r="K65" s="393"/>
      <c r="L65" s="393"/>
      <c r="M65" s="393"/>
      <c r="N65" s="393"/>
      <c r="O65" s="393"/>
      <c r="P65" s="393"/>
      <c r="Q65" s="53"/>
      <c r="R65" s="44"/>
      <c r="S65" s="44"/>
    </row>
    <row r="66" spans="1:17" s="3" customFormat="1" ht="13.5" customHeight="1">
      <c r="A66" s="27" t="s">
        <v>81</v>
      </c>
      <c r="B66" s="352" t="str">
        <f>IF('[1]p18'!$A$140&lt;&gt;0,'[1]p18'!$A$140,"")</f>
        <v>Ideais de polinômios entre espaços de Banach</v>
      </c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3"/>
      <c r="Q66" s="53"/>
    </row>
    <row r="67" spans="1:17" s="3" customFormat="1" ht="13.5" customHeight="1">
      <c r="A67" s="34" t="s">
        <v>93</v>
      </c>
      <c r="B67" s="406" t="str">
        <f>IF('[1]p18'!$H$142&lt;&gt;0,'[1]p18'!$H$142,"")</f>
        <v>Participante</v>
      </c>
      <c r="C67" s="406"/>
      <c r="D67" s="406"/>
      <c r="E67" s="406"/>
      <c r="F67" s="406"/>
      <c r="G67" s="401" t="s">
        <v>94</v>
      </c>
      <c r="H67" s="401"/>
      <c r="I67" s="407">
        <f>IF('[1]p18'!$I$140&lt;&gt;0,'[1]p18'!$I$140,"")</f>
      </c>
      <c r="J67" s="408"/>
      <c r="K67" s="34" t="s">
        <v>79</v>
      </c>
      <c r="L67" s="405" t="str">
        <f>IF('[1]p18'!$J$142&lt;&gt;0,'[1]p18'!$J$142,"")</f>
        <v>03/2003</v>
      </c>
      <c r="M67" s="405"/>
      <c r="N67" s="34" t="s">
        <v>80</v>
      </c>
      <c r="O67" s="405">
        <f>IF('[1]p18'!$K$142&lt;&gt;0,'[1]p18'!$K$142,"")</f>
        <v>38687</v>
      </c>
      <c r="P67" s="405"/>
      <c r="Q67" s="53"/>
    </row>
    <row r="68" s="43" customFormat="1" ht="11.25"/>
    <row r="69" spans="1:17" s="3" customFormat="1" ht="13.5" customHeight="1">
      <c r="A69" s="27" t="s">
        <v>81</v>
      </c>
      <c r="B69" s="352" t="str">
        <f>IF('[1]p18'!$A$145&lt;&gt;0,'[1]p18'!$A$145,"")</f>
        <v>Rede Cooperativa de Pesquisa em Asfalto</v>
      </c>
      <c r="C69" s="352"/>
      <c r="D69" s="352"/>
      <c r="E69" s="352"/>
      <c r="F69" s="352"/>
      <c r="G69" s="352"/>
      <c r="H69" s="352"/>
      <c r="I69" s="352"/>
      <c r="J69" s="352"/>
      <c r="K69" s="352"/>
      <c r="L69" s="352"/>
      <c r="M69" s="352"/>
      <c r="N69" s="352"/>
      <c r="O69" s="352"/>
      <c r="P69" s="353"/>
      <c r="Q69" s="53"/>
    </row>
    <row r="70" spans="1:17" s="3" customFormat="1" ht="13.5" customHeight="1">
      <c r="A70" s="34" t="s">
        <v>93</v>
      </c>
      <c r="B70" s="406" t="str">
        <f>IF('[1]p18'!$H$147&lt;&gt;0,'[1]p18'!$H$147,"")</f>
        <v>Participante</v>
      </c>
      <c r="C70" s="406"/>
      <c r="D70" s="406"/>
      <c r="E70" s="406"/>
      <c r="F70" s="406"/>
      <c r="G70" s="401" t="s">
        <v>94</v>
      </c>
      <c r="H70" s="401"/>
      <c r="I70" s="407" t="str">
        <f>IF('[1]p18'!$I$145&lt;&gt;0,'[1]p18'!$I$145,"")</f>
        <v>FINEP</v>
      </c>
      <c r="J70" s="408"/>
      <c r="K70" s="34" t="s">
        <v>79</v>
      </c>
      <c r="L70" s="405" t="str">
        <f>IF('[1]p18'!$J$147&lt;&gt;0,'[1]p18'!$J$147,"")</f>
        <v>09/2001</v>
      </c>
      <c r="M70" s="405"/>
      <c r="N70" s="34" t="s">
        <v>80</v>
      </c>
      <c r="O70" s="405">
        <f>IF('[1]p18'!$K$147&lt;&gt;0,'[1]p18'!$K$147,"")</f>
      </c>
      <c r="P70" s="405"/>
      <c r="Q70" s="53"/>
    </row>
    <row r="71" s="43" customFormat="1" ht="11.25"/>
    <row r="72" spans="1:19" s="52" customFormat="1" ht="11.25">
      <c r="A72" s="354" t="str">
        <f>T('[1]p19'!$C$13:$G$13)</f>
        <v>José de Arimatéia Fernandes</v>
      </c>
      <c r="B72" s="355"/>
      <c r="C72" s="355"/>
      <c r="D72" s="355"/>
      <c r="E72" s="356"/>
      <c r="F72" s="392"/>
      <c r="G72" s="393"/>
      <c r="H72" s="393"/>
      <c r="I72" s="393"/>
      <c r="J72" s="393"/>
      <c r="K72" s="393"/>
      <c r="L72" s="393"/>
      <c r="M72" s="393"/>
      <c r="N72" s="393"/>
      <c r="O72" s="393"/>
      <c r="P72" s="393"/>
      <c r="Q72" s="53"/>
      <c r="R72" s="44"/>
      <c r="S72" s="44"/>
    </row>
    <row r="73" spans="1:17" s="3" customFormat="1" ht="13.5" customHeight="1">
      <c r="A73" s="27" t="s">
        <v>81</v>
      </c>
      <c r="B73" s="352" t="str">
        <f>IF('[1]p19'!$A$140&lt;&gt;0,'[1]p19'!$A$140,"")</f>
        <v>Grades Reduzidas na Resolução Espectral das Equações de Águas Rasas</v>
      </c>
      <c r="C73" s="352"/>
      <c r="D73" s="352"/>
      <c r="E73" s="352"/>
      <c r="F73" s="352"/>
      <c r="G73" s="352"/>
      <c r="H73" s="352"/>
      <c r="I73" s="352"/>
      <c r="J73" s="352"/>
      <c r="K73" s="352"/>
      <c r="L73" s="352"/>
      <c r="M73" s="352"/>
      <c r="N73" s="352"/>
      <c r="O73" s="352"/>
      <c r="P73" s="353"/>
      <c r="Q73" s="53"/>
    </row>
    <row r="74" spans="1:17" s="3" customFormat="1" ht="13.5" customHeight="1">
      <c r="A74" s="34" t="s">
        <v>93</v>
      </c>
      <c r="B74" s="406" t="str">
        <f>IF('[1]p19'!$H$142&lt;&gt;0,'[1]p19'!$H$142,"")</f>
        <v>Participante</v>
      </c>
      <c r="C74" s="406"/>
      <c r="D74" s="406"/>
      <c r="E74" s="406"/>
      <c r="F74" s="406"/>
      <c r="G74" s="401" t="s">
        <v>94</v>
      </c>
      <c r="H74" s="401"/>
      <c r="I74" s="407">
        <f>IF('[1]p19'!$I$140&lt;&gt;0,'[1]p19'!$I$140,"")</f>
      </c>
      <c r="J74" s="408"/>
      <c r="K74" s="34" t="s">
        <v>79</v>
      </c>
      <c r="L74" s="405">
        <f>IF('[1]p19'!$J$142&lt;&gt;0,'[1]p19'!$J$142,"")</f>
        <v>38384</v>
      </c>
      <c r="M74" s="405"/>
      <c r="N74" s="34" t="s">
        <v>80</v>
      </c>
      <c r="O74" s="405">
        <f>IF('[1]p19'!$K$142&lt;&gt;0,'[1]p19'!$K$142,"")</f>
      </c>
      <c r="P74" s="405"/>
      <c r="Q74" s="53"/>
    </row>
    <row r="75" s="43" customFormat="1" ht="11.25"/>
    <row r="76" spans="1:19" s="52" customFormat="1" ht="11.25">
      <c r="A76" s="354" t="str">
        <f>T('[1]p24'!$C$13:$G$13)</f>
        <v>Marco Aurélio Soares Souto</v>
      </c>
      <c r="B76" s="355"/>
      <c r="C76" s="355"/>
      <c r="D76" s="355"/>
      <c r="E76" s="356"/>
      <c r="F76" s="392"/>
      <c r="G76" s="393"/>
      <c r="H76" s="393"/>
      <c r="I76" s="393"/>
      <c r="J76" s="393"/>
      <c r="K76" s="393"/>
      <c r="L76" s="393"/>
      <c r="M76" s="393"/>
      <c r="N76" s="393"/>
      <c r="O76" s="393"/>
      <c r="P76" s="393"/>
      <c r="Q76" s="53"/>
      <c r="R76" s="44"/>
      <c r="S76" s="44"/>
    </row>
    <row r="77" spans="1:17" s="3" customFormat="1" ht="13.5" customHeight="1">
      <c r="A77" s="27" t="s">
        <v>81</v>
      </c>
      <c r="B77" s="352" t="str">
        <f>IF('[1]p24'!$A$140&lt;&gt;0,'[1]p24'!$A$140,"")</f>
        <v>Programa Interdepartamental de Tecnologia em Petróleo e Gás - PRH(25)</v>
      </c>
      <c r="C77" s="352"/>
      <c r="D77" s="352"/>
      <c r="E77" s="352"/>
      <c r="F77" s="352"/>
      <c r="G77" s="352"/>
      <c r="H77" s="352"/>
      <c r="I77" s="352"/>
      <c r="J77" s="352"/>
      <c r="K77" s="352"/>
      <c r="L77" s="352"/>
      <c r="M77" s="352"/>
      <c r="N77" s="352"/>
      <c r="O77" s="352"/>
      <c r="P77" s="353"/>
      <c r="Q77" s="53"/>
    </row>
    <row r="78" spans="1:17" s="3" customFormat="1" ht="13.5" customHeight="1">
      <c r="A78" s="34" t="s">
        <v>93</v>
      </c>
      <c r="B78" s="406" t="str">
        <f>IF('[1]p24'!$H$142&lt;&gt;0,'[1]p24'!$H$142,"")</f>
        <v>Participante</v>
      </c>
      <c r="C78" s="406"/>
      <c r="D78" s="406"/>
      <c r="E78" s="406"/>
      <c r="F78" s="406"/>
      <c r="G78" s="401" t="s">
        <v>94</v>
      </c>
      <c r="H78" s="401"/>
      <c r="I78" s="407" t="str">
        <f>IF('[1]p24'!$I$140&lt;&gt;0,'[1]p24'!$I$140,"")</f>
        <v>ANP</v>
      </c>
      <c r="J78" s="408"/>
      <c r="K78" s="34" t="s">
        <v>79</v>
      </c>
      <c r="L78" s="405">
        <f>IF('[1]p24'!$J$142&lt;&gt;0,'[1]p24'!$J$142,"")</f>
        <v>37259</v>
      </c>
      <c r="M78" s="405"/>
      <c r="N78" s="34" t="s">
        <v>80</v>
      </c>
      <c r="O78" s="405">
        <f>IF('[1]p24'!$K$142&lt;&gt;0,'[1]p24'!$K$142,"")</f>
      </c>
      <c r="P78" s="405"/>
      <c r="Q78" s="53"/>
    </row>
    <row r="79" s="43" customFormat="1" ht="11.25"/>
    <row r="80" spans="1:17" s="3" customFormat="1" ht="13.5" customHeight="1">
      <c r="A80" s="27" t="s">
        <v>81</v>
      </c>
      <c r="B80" s="352" t="str">
        <f>IF('[1]p24'!$A$145&lt;&gt;0,'[1]p24'!$A$145,"")</f>
        <v>Soluções Positivas para Problemas de Dirichlet em Domínios não Limitados do  Rn (Bolsa Pesquisa CNPq, nível 2).</v>
      </c>
      <c r="C80" s="352"/>
      <c r="D80" s="352"/>
      <c r="E80" s="352"/>
      <c r="F80" s="352"/>
      <c r="G80" s="352"/>
      <c r="H80" s="352"/>
      <c r="I80" s="352"/>
      <c r="J80" s="352"/>
      <c r="K80" s="352"/>
      <c r="L80" s="352"/>
      <c r="M80" s="352"/>
      <c r="N80" s="352"/>
      <c r="O80" s="352"/>
      <c r="P80" s="353"/>
      <c r="Q80" s="53"/>
    </row>
    <row r="81" spans="1:17" s="3" customFormat="1" ht="13.5" customHeight="1">
      <c r="A81" s="34" t="s">
        <v>93</v>
      </c>
      <c r="B81" s="406" t="str">
        <f>IF('[1]p24'!$H$147&lt;&gt;0,'[1]p24'!$H$147,"")</f>
        <v>Coordenador</v>
      </c>
      <c r="C81" s="406"/>
      <c r="D81" s="406"/>
      <c r="E81" s="406"/>
      <c r="F81" s="406"/>
      <c r="G81" s="401" t="s">
        <v>94</v>
      </c>
      <c r="H81" s="401"/>
      <c r="I81" s="407" t="str">
        <f>IF('[1]p24'!$I$145&lt;&gt;0,'[1]p24'!$I$145,"")</f>
        <v>CNPq</v>
      </c>
      <c r="J81" s="408"/>
      <c r="K81" s="34" t="s">
        <v>79</v>
      </c>
      <c r="L81" s="405" t="str">
        <f>IF('[1]p24'!$J$147&lt;&gt;0,'[1]p24'!$J$147,"")</f>
        <v>08/2003</v>
      </c>
      <c r="M81" s="405"/>
      <c r="N81" s="34" t="s">
        <v>80</v>
      </c>
      <c r="O81" s="405" t="str">
        <f>IF('[1]p24'!$K$147&lt;&gt;0,'[1]p24'!$K$147,"")</f>
        <v>07/2006</v>
      </c>
      <c r="P81" s="405"/>
      <c r="Q81" s="53"/>
    </row>
    <row r="82" s="43" customFormat="1" ht="11.25"/>
    <row r="83" spans="1:17" s="3" customFormat="1" ht="13.5" customHeight="1">
      <c r="A83" s="27" t="s">
        <v>81</v>
      </c>
      <c r="B83" s="352" t="str">
        <f>IF('[1]p24'!$A$150&lt;&gt;0,'[1]p24'!$A$150,"")</f>
        <v>Equacoes Diferenciais Parciais e Aplicacoes - Projeto Casadinho PADCT/CNPq, Proc. 620017/2004-0</v>
      </c>
      <c r="C83" s="352"/>
      <c r="D83" s="352"/>
      <c r="E83" s="352"/>
      <c r="F83" s="352"/>
      <c r="G83" s="352"/>
      <c r="H83" s="352"/>
      <c r="I83" s="352"/>
      <c r="J83" s="352"/>
      <c r="K83" s="352"/>
      <c r="L83" s="352"/>
      <c r="M83" s="352"/>
      <c r="N83" s="352"/>
      <c r="O83" s="352"/>
      <c r="P83" s="353"/>
      <c r="Q83" s="53"/>
    </row>
    <row r="84" spans="1:17" s="3" customFormat="1" ht="13.5" customHeight="1">
      <c r="A84" s="34" t="s">
        <v>93</v>
      </c>
      <c r="B84" s="406" t="str">
        <f>IF('[1]p24'!$H$152&lt;&gt;0,'[1]p24'!$H$152,"")</f>
        <v>Participante</v>
      </c>
      <c r="C84" s="406"/>
      <c r="D84" s="406"/>
      <c r="E84" s="406"/>
      <c r="F84" s="406"/>
      <c r="G84" s="401" t="s">
        <v>94</v>
      </c>
      <c r="H84" s="401"/>
      <c r="I84" s="407" t="str">
        <f>IF('[1]p24'!$I$150&lt;&gt;0,'[1]p24'!$I$150,"")</f>
        <v>CNPq</v>
      </c>
      <c r="J84" s="408"/>
      <c r="K84" s="34" t="s">
        <v>79</v>
      </c>
      <c r="L84" s="405">
        <f>IF('[1]p24'!$J$152&lt;&gt;0,'[1]p24'!$J$152,"")</f>
        <v>38139</v>
      </c>
      <c r="M84" s="405"/>
      <c r="N84" s="34" t="s">
        <v>80</v>
      </c>
      <c r="O84" s="405">
        <f>IF('[1]p24'!$K$152&lt;&gt;0,'[1]p24'!$K$152,"")</f>
        <v>39081</v>
      </c>
      <c r="P84" s="405"/>
      <c r="Q84" s="53"/>
    </row>
    <row r="85" spans="1:16" s="43" customFormat="1" ht="10.5" customHeight="1">
      <c r="A85" s="404"/>
      <c r="B85" s="404"/>
      <c r="C85" s="404"/>
      <c r="D85" s="404"/>
      <c r="E85" s="404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</row>
    <row r="86" spans="1:19" s="52" customFormat="1" ht="11.25">
      <c r="A86" s="354" t="str">
        <f>T('[1]p27'!$C$13:$G$13)</f>
        <v>Rosana Marques da Silva</v>
      </c>
      <c r="B86" s="355"/>
      <c r="C86" s="355"/>
      <c r="D86" s="355"/>
      <c r="E86" s="356"/>
      <c r="F86" s="392"/>
      <c r="G86" s="393"/>
      <c r="H86" s="393"/>
      <c r="I86" s="393"/>
      <c r="J86" s="393"/>
      <c r="K86" s="393"/>
      <c r="L86" s="393"/>
      <c r="M86" s="393"/>
      <c r="N86" s="393"/>
      <c r="O86" s="393"/>
      <c r="P86" s="393"/>
      <c r="Q86" s="53"/>
      <c r="R86" s="44"/>
      <c r="S86" s="44"/>
    </row>
    <row r="87" spans="1:17" s="3" customFormat="1" ht="13.5" customHeight="1">
      <c r="A87" s="27" t="s">
        <v>81</v>
      </c>
      <c r="B87" s="352" t="str">
        <f>IF('[1]p27'!$A$140&lt;&gt;0,'[1]p27'!$A$140,"")</f>
        <v>Modelos deformáveis e colisões</v>
      </c>
      <c r="C87" s="352"/>
      <c r="D87" s="352"/>
      <c r="E87" s="352"/>
      <c r="F87" s="352"/>
      <c r="G87" s="352"/>
      <c r="H87" s="352"/>
      <c r="I87" s="352"/>
      <c r="J87" s="352"/>
      <c r="K87" s="352"/>
      <c r="L87" s="352"/>
      <c r="M87" s="352"/>
      <c r="N87" s="352"/>
      <c r="O87" s="352"/>
      <c r="P87" s="353"/>
      <c r="Q87" s="53"/>
    </row>
    <row r="88" spans="1:17" s="3" customFormat="1" ht="13.5" customHeight="1">
      <c r="A88" s="34" t="s">
        <v>93</v>
      </c>
      <c r="B88" s="406" t="str">
        <f>IF('[1]p27'!$H$142&lt;&gt;0,'[1]p27'!$H$142,"")</f>
        <v>Participante</v>
      </c>
      <c r="C88" s="406"/>
      <c r="D88" s="406"/>
      <c r="E88" s="406"/>
      <c r="F88" s="406"/>
      <c r="G88" s="401" t="s">
        <v>94</v>
      </c>
      <c r="H88" s="401"/>
      <c r="I88" s="407">
        <f>IF('[1]p27'!$I$140&lt;&gt;0,'[1]p27'!$I$140,"")</f>
      </c>
      <c r="J88" s="408"/>
      <c r="K88" s="34" t="s">
        <v>79</v>
      </c>
      <c r="L88" s="405">
        <f>IF('[1]p27'!$J$142&lt;&gt;0,'[1]p27'!$J$142,"")</f>
        <v>38473</v>
      </c>
      <c r="M88" s="405"/>
      <c r="N88" s="34" t="s">
        <v>80</v>
      </c>
      <c r="O88" s="405">
        <f>IF('[1]p27'!$K$142&lt;&gt;0,'[1]p27'!$K$142,"")</f>
      </c>
      <c r="P88" s="405"/>
      <c r="Q88" s="53"/>
    </row>
    <row r="89" s="43" customFormat="1" ht="11.25">
      <c r="A89" s="145"/>
    </row>
    <row r="90" spans="1:17" s="3" customFormat="1" ht="13.5" customHeight="1">
      <c r="A90" s="27" t="s">
        <v>81</v>
      </c>
      <c r="B90" s="352" t="str">
        <f>IF('[1]p27'!$A$145&lt;&gt;0,'[1]p27'!$A$145,"")</f>
        <v>Poligonização de Superfícies Implícitas</v>
      </c>
      <c r="C90" s="352"/>
      <c r="D90" s="352"/>
      <c r="E90" s="352"/>
      <c r="F90" s="352"/>
      <c r="G90" s="352"/>
      <c r="H90" s="352"/>
      <c r="I90" s="352"/>
      <c r="J90" s="352"/>
      <c r="K90" s="352"/>
      <c r="L90" s="352"/>
      <c r="M90" s="352"/>
      <c r="N90" s="352"/>
      <c r="O90" s="352"/>
      <c r="P90" s="353"/>
      <c r="Q90" s="53"/>
    </row>
    <row r="91" spans="1:17" s="3" customFormat="1" ht="13.5" customHeight="1">
      <c r="A91" s="34" t="s">
        <v>93</v>
      </c>
      <c r="B91" s="406" t="str">
        <f>IF('[1]p27'!$H$147&lt;&gt;0,'[1]p27'!$H$147,"")</f>
        <v>Coordenador</v>
      </c>
      <c r="C91" s="406"/>
      <c r="D91" s="406"/>
      <c r="E91" s="406"/>
      <c r="F91" s="406"/>
      <c r="G91" s="401" t="s">
        <v>94</v>
      </c>
      <c r="H91" s="401"/>
      <c r="I91" s="407">
        <f>IF('[1]p27'!$I$145&lt;&gt;0,'[1]p27'!$I$145,"")</f>
      </c>
      <c r="J91" s="408"/>
      <c r="K91" s="34" t="s">
        <v>79</v>
      </c>
      <c r="L91" s="405" t="str">
        <f>IF('[1]p27'!$J$147&lt;&gt;0,'[1]p27'!$J$147,"")</f>
        <v>04/2002</v>
      </c>
      <c r="M91" s="405"/>
      <c r="N91" s="34" t="s">
        <v>80</v>
      </c>
      <c r="O91" s="405">
        <f>IF('[1]p27'!$K$147&lt;&gt;0,'[1]p27'!$K$147,"")</f>
      </c>
      <c r="P91" s="405"/>
      <c r="Q91" s="53"/>
    </row>
    <row r="92" spans="1:17" s="3" customFormat="1" ht="13.5" customHeight="1">
      <c r="A92" s="125"/>
      <c r="B92" s="124"/>
      <c r="C92" s="124"/>
      <c r="D92" s="124"/>
      <c r="E92" s="124"/>
      <c r="F92" s="124"/>
      <c r="G92" s="125"/>
      <c r="H92" s="125"/>
      <c r="I92" s="128"/>
      <c r="J92" s="128"/>
      <c r="K92" s="125"/>
      <c r="L92" s="129"/>
      <c r="M92" s="129"/>
      <c r="N92" s="125"/>
      <c r="O92" s="129"/>
      <c r="P92" s="129"/>
      <c r="Q92" s="53"/>
    </row>
    <row r="93" spans="1:17" s="3" customFormat="1" ht="13.5" customHeight="1">
      <c r="A93" s="27" t="s">
        <v>81</v>
      </c>
      <c r="B93" s="352" t="str">
        <f>IF('[1]p27'!$A$150&lt;&gt;0,'[1]p27'!$A$150,"")</f>
        <v>Modelagem Tridimensional de Objetos Geológicos</v>
      </c>
      <c r="C93" s="352"/>
      <c r="D93" s="352"/>
      <c r="E93" s="352"/>
      <c r="F93" s="352"/>
      <c r="G93" s="352"/>
      <c r="H93" s="352"/>
      <c r="I93" s="352"/>
      <c r="J93" s="352"/>
      <c r="K93" s="352"/>
      <c r="L93" s="352"/>
      <c r="M93" s="352"/>
      <c r="N93" s="352"/>
      <c r="O93" s="352"/>
      <c r="P93" s="353"/>
      <c r="Q93" s="53"/>
    </row>
    <row r="94" spans="1:17" s="3" customFormat="1" ht="13.5" customHeight="1">
      <c r="A94" s="34" t="s">
        <v>93</v>
      </c>
      <c r="B94" s="406" t="str">
        <f>IF('[1]p27'!$H$152&lt;&gt;0,'[1]p27'!$H$152,"")</f>
        <v>Coordenador</v>
      </c>
      <c r="C94" s="406"/>
      <c r="D94" s="406"/>
      <c r="E94" s="406"/>
      <c r="F94" s="406"/>
      <c r="G94" s="401" t="s">
        <v>94</v>
      </c>
      <c r="H94" s="401"/>
      <c r="I94" s="407">
        <f>IF('[1]p27'!$I$150&lt;&gt;0,'[1]p27'!$I$150,"")</f>
      </c>
      <c r="J94" s="408"/>
      <c r="K94" s="34" t="s">
        <v>79</v>
      </c>
      <c r="L94" s="405" t="str">
        <f>IF('[1]p27'!$J$152&lt;&gt;0,'[1]p27'!$J$152,"")</f>
        <v>06/2000</v>
      </c>
      <c r="M94" s="405"/>
      <c r="N94" s="34" t="s">
        <v>80</v>
      </c>
      <c r="O94" s="405">
        <f>IF('[1]p27'!$K$152&lt;&gt;0,'[1]p27'!$K$152,"")</f>
        <v>39417</v>
      </c>
      <c r="P94" s="405"/>
      <c r="Q94" s="53"/>
    </row>
    <row r="95" s="43" customFormat="1" ht="11.25"/>
    <row r="96" spans="1:17" s="3" customFormat="1" ht="13.5" customHeight="1">
      <c r="A96" s="27" t="s">
        <v>81</v>
      </c>
      <c r="B96" s="352" t="str">
        <f>IF('[1]p27'!$A$155&lt;&gt;0,'[1]p27'!$A$155,"")</f>
        <v>Programa Interdepartamental de Tecnologia em Petróleo e Gás - PRH(25)</v>
      </c>
      <c r="C96" s="352"/>
      <c r="D96" s="352"/>
      <c r="E96" s="352"/>
      <c r="F96" s="352"/>
      <c r="G96" s="352"/>
      <c r="H96" s="352"/>
      <c r="I96" s="352"/>
      <c r="J96" s="352"/>
      <c r="K96" s="352"/>
      <c r="L96" s="352"/>
      <c r="M96" s="352"/>
      <c r="N96" s="352"/>
      <c r="O96" s="352"/>
      <c r="P96" s="353"/>
      <c r="Q96" s="53"/>
    </row>
    <row r="97" spans="1:17" s="3" customFormat="1" ht="13.5" customHeight="1">
      <c r="A97" s="34" t="s">
        <v>93</v>
      </c>
      <c r="B97" s="406" t="str">
        <f>IF('[1]p27'!$H$157&lt;&gt;0,'[1]p27'!$H$157,"")</f>
        <v>Participante</v>
      </c>
      <c r="C97" s="406"/>
      <c r="D97" s="406"/>
      <c r="E97" s="406"/>
      <c r="F97" s="406"/>
      <c r="G97" s="401" t="s">
        <v>94</v>
      </c>
      <c r="H97" s="401"/>
      <c r="I97" s="407" t="str">
        <f>IF('[1]p27'!$I$155&lt;&gt;0,'[1]p27'!$I$155,"")</f>
        <v>ANP</v>
      </c>
      <c r="J97" s="408"/>
      <c r="K97" s="34" t="s">
        <v>79</v>
      </c>
      <c r="L97" s="405">
        <f>IF('[1]p27'!$J$157&lt;&gt;0,'[1]p27'!$J$157,"")</f>
        <v>37288</v>
      </c>
      <c r="M97" s="405"/>
      <c r="N97" s="34" t="s">
        <v>80</v>
      </c>
      <c r="O97" s="405">
        <f>IF('[1]p27'!$K$157&lt;&gt;0,'[1]p27'!$K$157,"")</f>
      </c>
      <c r="P97" s="405"/>
      <c r="Q97" s="53"/>
    </row>
    <row r="98" s="43" customFormat="1" ht="11.25"/>
    <row r="99" spans="1:19" s="52" customFormat="1" ht="11.25">
      <c r="A99" s="354" t="str">
        <f>T('[1]p31'!$C$13:$G$13)</f>
        <v>Vanio Fragoso de Melo</v>
      </c>
      <c r="B99" s="355"/>
      <c r="C99" s="355"/>
      <c r="D99" s="355"/>
      <c r="E99" s="356"/>
      <c r="F99" s="392"/>
      <c r="G99" s="393"/>
      <c r="H99" s="393"/>
      <c r="I99" s="393"/>
      <c r="J99" s="393"/>
      <c r="K99" s="393"/>
      <c r="L99" s="393"/>
      <c r="M99" s="393"/>
      <c r="N99" s="393"/>
      <c r="O99" s="393"/>
      <c r="P99" s="393"/>
      <c r="Q99" s="53"/>
      <c r="R99" s="44"/>
      <c r="S99" s="44"/>
    </row>
    <row r="100" spans="1:17" s="3" customFormat="1" ht="13.5" customHeight="1">
      <c r="A100" s="27" t="s">
        <v>81</v>
      </c>
      <c r="B100" s="352" t="str">
        <f>IF('[1]p31'!$A$140&lt;&gt;0,'[1]p31'!$A$140,"")</f>
        <v>Modelos Deformáveis e Colisões</v>
      </c>
      <c r="C100" s="352"/>
      <c r="D100" s="352"/>
      <c r="E100" s="352"/>
      <c r="F100" s="352"/>
      <c r="G100" s="352"/>
      <c r="H100" s="352"/>
      <c r="I100" s="352"/>
      <c r="J100" s="352"/>
      <c r="K100" s="352"/>
      <c r="L100" s="352"/>
      <c r="M100" s="352"/>
      <c r="N100" s="352"/>
      <c r="O100" s="352"/>
      <c r="P100" s="353"/>
      <c r="Q100" s="53"/>
    </row>
    <row r="101" spans="1:17" s="3" customFormat="1" ht="13.5" customHeight="1">
      <c r="A101" s="34" t="s">
        <v>93</v>
      </c>
      <c r="B101" s="406" t="str">
        <f>IF('[1]p31'!$H$142&lt;&gt;0,'[1]p31'!$H$142,"")</f>
        <v>Coordenador</v>
      </c>
      <c r="C101" s="406"/>
      <c r="D101" s="406"/>
      <c r="E101" s="406"/>
      <c r="F101" s="406"/>
      <c r="G101" s="401" t="s">
        <v>94</v>
      </c>
      <c r="H101" s="401"/>
      <c r="I101" s="407">
        <f>IF('[1]p31'!$I$140&lt;&gt;0,'[1]p31'!$I$140,"")</f>
      </c>
      <c r="J101" s="408"/>
      <c r="K101" s="34" t="s">
        <v>79</v>
      </c>
      <c r="L101" s="405">
        <f>IF('[1]p31'!$J$142&lt;&gt;0,'[1]p31'!$J$142,"")</f>
        <v>38443</v>
      </c>
      <c r="M101" s="405"/>
      <c r="N101" s="34" t="s">
        <v>80</v>
      </c>
      <c r="O101" s="405">
        <f>IF('[1]p31'!$K$142&lt;&gt;0,'[1]p31'!$K$142,"")</f>
      </c>
      <c r="P101" s="405"/>
      <c r="Q101" s="53"/>
    </row>
  </sheetData>
  <sheetProtection password="CA19" sheet="1" objects="1" scenarios="1"/>
  <mergeCells count="216">
    <mergeCell ref="A39:P39"/>
    <mergeCell ref="F61:P61"/>
    <mergeCell ref="A85:P85"/>
    <mergeCell ref="B62:P62"/>
    <mergeCell ref="A61:E61"/>
    <mergeCell ref="A42:P42"/>
    <mergeCell ref="A46:P46"/>
    <mergeCell ref="L45:M45"/>
    <mergeCell ref="O45:P45"/>
    <mergeCell ref="B40:P40"/>
    <mergeCell ref="A31:P31"/>
    <mergeCell ref="A34:P34"/>
    <mergeCell ref="B18:P18"/>
    <mergeCell ref="B19:F19"/>
    <mergeCell ref="G19:H19"/>
    <mergeCell ref="I19:J19"/>
    <mergeCell ref="L19:M19"/>
    <mergeCell ref="O19:P19"/>
    <mergeCell ref="A23:P23"/>
    <mergeCell ref="A27:P27"/>
    <mergeCell ref="B9:F9"/>
    <mergeCell ref="G9:H9"/>
    <mergeCell ref="L9:M9"/>
    <mergeCell ref="O9:P9"/>
    <mergeCell ref="I9:J9"/>
    <mergeCell ref="B12:P12"/>
    <mergeCell ref="B13:F13"/>
    <mergeCell ref="G13:H13"/>
    <mergeCell ref="O13:P13"/>
    <mergeCell ref="I13:J13"/>
    <mergeCell ref="B21:P21"/>
    <mergeCell ref="O16:P16"/>
    <mergeCell ref="I16:J16"/>
    <mergeCell ref="L16:M16"/>
    <mergeCell ref="A17:P17"/>
    <mergeCell ref="A20:P20"/>
    <mergeCell ref="B22:F22"/>
    <mergeCell ref="G22:H22"/>
    <mergeCell ref="L22:M22"/>
    <mergeCell ref="O22:P22"/>
    <mergeCell ref="I22:J22"/>
    <mergeCell ref="A24:E24"/>
    <mergeCell ref="F24:P24"/>
    <mergeCell ref="B25:P25"/>
    <mergeCell ref="B26:F26"/>
    <mergeCell ref="G26:H26"/>
    <mergeCell ref="L26:M26"/>
    <mergeCell ref="O26:P26"/>
    <mergeCell ref="I26:J26"/>
    <mergeCell ref="L30:M30"/>
    <mergeCell ref="O30:P30"/>
    <mergeCell ref="I30:J30"/>
    <mergeCell ref="A28:E28"/>
    <mergeCell ref="F28:P28"/>
    <mergeCell ref="B29:P29"/>
    <mergeCell ref="B30:F30"/>
    <mergeCell ref="G30:H30"/>
    <mergeCell ref="B35:P35"/>
    <mergeCell ref="B36:F36"/>
    <mergeCell ref="G36:H36"/>
    <mergeCell ref="L36:M36"/>
    <mergeCell ref="O36:P36"/>
    <mergeCell ref="I36:J36"/>
    <mergeCell ref="B37:P37"/>
    <mergeCell ref="B38:F38"/>
    <mergeCell ref="G38:H38"/>
    <mergeCell ref="L38:M38"/>
    <mergeCell ref="O38:P38"/>
    <mergeCell ref="I38:J38"/>
    <mergeCell ref="B41:F41"/>
    <mergeCell ref="G41:H41"/>
    <mergeCell ref="L41:M41"/>
    <mergeCell ref="O41:P41"/>
    <mergeCell ref="I41:J41"/>
    <mergeCell ref="I45:J45"/>
    <mergeCell ref="A43:E43"/>
    <mergeCell ref="F43:P43"/>
    <mergeCell ref="B44:P44"/>
    <mergeCell ref="B45:F45"/>
    <mergeCell ref="G45:H45"/>
    <mergeCell ref="A50:E50"/>
    <mergeCell ref="F50:P50"/>
    <mergeCell ref="B51:P51"/>
    <mergeCell ref="B47:P47"/>
    <mergeCell ref="B48:F48"/>
    <mergeCell ref="G48:H48"/>
    <mergeCell ref="O48:P48"/>
    <mergeCell ref="I48:J48"/>
    <mergeCell ref="L48:M48"/>
    <mergeCell ref="A49:P49"/>
    <mergeCell ref="A54:E54"/>
    <mergeCell ref="F54:P54"/>
    <mergeCell ref="B55:P55"/>
    <mergeCell ref="B52:F52"/>
    <mergeCell ref="G52:H52"/>
    <mergeCell ref="L52:M52"/>
    <mergeCell ref="O52:P52"/>
    <mergeCell ref="I52:J52"/>
    <mergeCell ref="B56:F56"/>
    <mergeCell ref="G56:H56"/>
    <mergeCell ref="L56:M56"/>
    <mergeCell ref="O56:P56"/>
    <mergeCell ref="I56:J56"/>
    <mergeCell ref="B58:P58"/>
    <mergeCell ref="B59:F59"/>
    <mergeCell ref="G59:H59"/>
    <mergeCell ref="L59:M59"/>
    <mergeCell ref="O59:P59"/>
    <mergeCell ref="I59:J59"/>
    <mergeCell ref="A65:E65"/>
    <mergeCell ref="F65:P65"/>
    <mergeCell ref="B63:F63"/>
    <mergeCell ref="G63:H63"/>
    <mergeCell ref="L63:M63"/>
    <mergeCell ref="O63:P63"/>
    <mergeCell ref="I63:J63"/>
    <mergeCell ref="I70:J70"/>
    <mergeCell ref="B66:P66"/>
    <mergeCell ref="B67:F67"/>
    <mergeCell ref="G67:H67"/>
    <mergeCell ref="L67:M67"/>
    <mergeCell ref="O67:P67"/>
    <mergeCell ref="I67:J67"/>
    <mergeCell ref="I74:J74"/>
    <mergeCell ref="A72:E72"/>
    <mergeCell ref="F72:P72"/>
    <mergeCell ref="B73:P73"/>
    <mergeCell ref="B74:F74"/>
    <mergeCell ref="G74:H74"/>
    <mergeCell ref="L74:M74"/>
    <mergeCell ref="A86:E86"/>
    <mergeCell ref="F86:P86"/>
    <mergeCell ref="I81:J81"/>
    <mergeCell ref="L81:M81"/>
    <mergeCell ref="B81:F81"/>
    <mergeCell ref="G81:H81"/>
    <mergeCell ref="B83:P83"/>
    <mergeCell ref="I84:J84"/>
    <mergeCell ref="L84:M84"/>
    <mergeCell ref="O84:P84"/>
    <mergeCell ref="B87:P87"/>
    <mergeCell ref="B88:F88"/>
    <mergeCell ref="G88:H88"/>
    <mergeCell ref="L88:M88"/>
    <mergeCell ref="O88:P88"/>
    <mergeCell ref="I88:J88"/>
    <mergeCell ref="B90:P90"/>
    <mergeCell ref="B91:F91"/>
    <mergeCell ref="G91:H91"/>
    <mergeCell ref="L91:M91"/>
    <mergeCell ref="O91:P91"/>
    <mergeCell ref="I91:J91"/>
    <mergeCell ref="G94:H94"/>
    <mergeCell ref="L94:M94"/>
    <mergeCell ref="O94:P94"/>
    <mergeCell ref="I94:J94"/>
    <mergeCell ref="A2:P2"/>
    <mergeCell ref="Q1:Q5"/>
    <mergeCell ref="A1:P1"/>
    <mergeCell ref="A4:P5"/>
    <mergeCell ref="M3:N3"/>
    <mergeCell ref="O3:P3"/>
    <mergeCell ref="E3:L3"/>
    <mergeCell ref="A3:D3"/>
    <mergeCell ref="B100:P100"/>
    <mergeCell ref="B101:F101"/>
    <mergeCell ref="G101:H101"/>
    <mergeCell ref="L101:M101"/>
    <mergeCell ref="O101:P101"/>
    <mergeCell ref="I101:J101"/>
    <mergeCell ref="A99:E99"/>
    <mergeCell ref="F99:P99"/>
    <mergeCell ref="A76:E76"/>
    <mergeCell ref="F76:P76"/>
    <mergeCell ref="B77:P77"/>
    <mergeCell ref="O81:P81"/>
    <mergeCell ref="B93:P93"/>
    <mergeCell ref="B94:F94"/>
    <mergeCell ref="B80:P80"/>
    <mergeCell ref="B78:F78"/>
    <mergeCell ref="I78:J78"/>
    <mergeCell ref="L78:M78"/>
    <mergeCell ref="O78:P78"/>
    <mergeCell ref="B32:P32"/>
    <mergeCell ref="B33:F33"/>
    <mergeCell ref="G33:H33"/>
    <mergeCell ref="I33:J33"/>
    <mergeCell ref="L33:M33"/>
    <mergeCell ref="O33:P33"/>
    <mergeCell ref="O74:P74"/>
    <mergeCell ref="B96:P96"/>
    <mergeCell ref="B97:F97"/>
    <mergeCell ref="G97:H97"/>
    <mergeCell ref="I97:J97"/>
    <mergeCell ref="L97:M97"/>
    <mergeCell ref="O97:P97"/>
    <mergeCell ref="B84:F84"/>
    <mergeCell ref="G84:H84"/>
    <mergeCell ref="B16:F16"/>
    <mergeCell ref="G16:H16"/>
    <mergeCell ref="G78:H78"/>
    <mergeCell ref="B69:P69"/>
    <mergeCell ref="B70:F70"/>
    <mergeCell ref="G70:H70"/>
    <mergeCell ref="L70:M70"/>
    <mergeCell ref="O70:P70"/>
    <mergeCell ref="A10:P10"/>
    <mergeCell ref="A6:P6"/>
    <mergeCell ref="A14:P14"/>
    <mergeCell ref="B15:P15"/>
    <mergeCell ref="A11:E11"/>
    <mergeCell ref="F11:P11"/>
    <mergeCell ref="A7:E7"/>
    <mergeCell ref="F7:P7"/>
    <mergeCell ref="B8:P8"/>
    <mergeCell ref="L13:M1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1" manualBreakCount="1">
    <brk id="7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S80"/>
  <sheetViews>
    <sheetView workbookViewId="0" topLeftCell="A1">
      <selection activeCell="F3" sqref="F3:L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8.8515625" style="0" customWidth="1"/>
    <col min="6" max="6" width="8.0039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5.8515625" style="0" customWidth="1"/>
    <col min="12" max="12" width="7.7109375" style="0" customWidth="1"/>
    <col min="13" max="14" width="6.57421875" style="0" customWidth="1"/>
    <col min="15" max="15" width="6.421875" style="0" customWidth="1"/>
    <col min="16" max="16" width="7.28125" style="0" customWidth="1"/>
    <col min="17" max="17" width="6.7109375" style="0" customWidth="1"/>
    <col min="18" max="19" width="5.8515625" style="0" customWidth="1"/>
  </cols>
  <sheetData>
    <row r="1" spans="1:17" ht="13.5" thickBot="1">
      <c r="A1" s="362" t="s">
        <v>188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4"/>
      <c r="Q1" s="365"/>
    </row>
    <row r="2" spans="1:17" ht="13.5" thickBot="1">
      <c r="A2" s="428"/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365"/>
    </row>
    <row r="3" spans="1:17" ht="13.5" thickBot="1">
      <c r="A3" s="366" t="s">
        <v>184</v>
      </c>
      <c r="B3" s="420"/>
      <c r="C3" s="420"/>
      <c r="D3" s="420"/>
      <c r="E3" s="421"/>
      <c r="F3" s="381"/>
      <c r="G3" s="369"/>
      <c r="H3" s="369"/>
      <c r="I3" s="369"/>
      <c r="J3" s="369"/>
      <c r="K3" s="369"/>
      <c r="L3" s="370"/>
      <c r="M3" s="379" t="s">
        <v>85</v>
      </c>
      <c r="N3" s="380"/>
      <c r="O3" s="367" t="str">
        <f>'[1]p1'!$H$4</f>
        <v>2005.1</v>
      </c>
      <c r="P3" s="368"/>
      <c r="Q3" s="365"/>
    </row>
    <row r="4" spans="1:17" s="1" customFormat="1" ht="12.75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65"/>
    </row>
    <row r="5" spans="1:17" s="8" customFormat="1" ht="12.75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65"/>
    </row>
    <row r="6" spans="1:19" s="45" customFormat="1" ht="11.25">
      <c r="A6" s="354" t="str">
        <f>T('[1]p5'!$C$13:$G$13)</f>
        <v>Antônio José da Silva</v>
      </c>
      <c r="B6" s="355"/>
      <c r="C6" s="355"/>
      <c r="D6" s="355"/>
      <c r="E6" s="356"/>
      <c r="F6" s="425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6"/>
      <c r="R6" s="44"/>
      <c r="S6" s="44"/>
    </row>
    <row r="7" spans="1:17" s="2" customFormat="1" ht="13.5" customHeight="1">
      <c r="A7" s="27" t="s">
        <v>78</v>
      </c>
      <c r="B7" s="397" t="str">
        <f>IF('[1]p5'!$A$110&lt;&gt;0,'[1]p5'!$A$110,"")</f>
        <v>Rosângela da Silva Figueredo</v>
      </c>
      <c r="C7" s="397"/>
      <c r="D7" s="397"/>
      <c r="E7" s="397"/>
      <c r="F7" s="398"/>
      <c r="G7" s="28" t="s">
        <v>79</v>
      </c>
      <c r="H7" s="109">
        <f>IF('[1]p5'!$G$114&lt;&gt;0,'[1]p5'!$G$114,"")</f>
        <v>38579</v>
      </c>
      <c r="I7" s="28" t="s">
        <v>80</v>
      </c>
      <c r="J7" s="109">
        <f>IF('[1]p5'!$H$114&lt;&gt;0,'[1]p5'!$H$114,"")</f>
        <v>38990</v>
      </c>
      <c r="K7" s="28" t="s">
        <v>84</v>
      </c>
      <c r="L7" s="422">
        <f>IF('[1]p5'!$J$112&lt;&gt;0,'[1]p5'!$J$112,"")</f>
      </c>
      <c r="M7" s="422"/>
      <c r="N7" s="422"/>
      <c r="O7" s="422"/>
      <c r="P7" s="423"/>
      <c r="Q7" s="46"/>
    </row>
    <row r="8" spans="1:17" s="2" customFormat="1" ht="13.5" customHeight="1">
      <c r="A8" s="27" t="s">
        <v>81</v>
      </c>
      <c r="B8" s="352" t="str">
        <f>IF('[1]p5'!$A$112&lt;&gt;0,'[1]p5'!$A$112,"")</f>
        <v>A definir</v>
      </c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3"/>
      <c r="Q8" s="46"/>
    </row>
    <row r="9" spans="1:16" s="46" customFormat="1" ht="11.25">
      <c r="A9" s="427"/>
      <c r="B9" s="427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</row>
    <row r="10" spans="1:17" s="2" customFormat="1" ht="13.5" customHeight="1">
      <c r="A10" s="27" t="s">
        <v>78</v>
      </c>
      <c r="B10" s="397" t="str">
        <f>IF('[1]p5'!$A$117&lt;&gt;0,'[1]p5'!$A$117,"")</f>
        <v>Lya Raquel Oliveira de Sousa</v>
      </c>
      <c r="C10" s="397"/>
      <c r="D10" s="397"/>
      <c r="E10" s="397"/>
      <c r="F10" s="398"/>
      <c r="G10" s="28" t="s">
        <v>79</v>
      </c>
      <c r="H10" s="109">
        <f>IF('[1]p5'!$G$121&lt;&gt;0,'[1]p5'!$G$121,"")</f>
        <v>38047</v>
      </c>
      <c r="I10" s="28" t="s">
        <v>80</v>
      </c>
      <c r="J10" s="109">
        <f>IF('[1]p5'!$H$121&lt;&gt;0,'[1]p5'!$H$121,"")</f>
      </c>
      <c r="K10" s="28" t="s">
        <v>84</v>
      </c>
      <c r="L10" s="422" t="str">
        <f>IF('[1]p5'!$J$119&lt;&gt;0,'[1]p5'!$J$119,"")</f>
        <v>CAPES</v>
      </c>
      <c r="M10" s="422"/>
      <c r="N10" s="422"/>
      <c r="O10" s="422"/>
      <c r="P10" s="423"/>
      <c r="Q10" s="46"/>
    </row>
    <row r="11" spans="1:17" s="2" customFormat="1" ht="13.5" customHeight="1">
      <c r="A11" s="27" t="s">
        <v>81</v>
      </c>
      <c r="B11" s="352" t="str">
        <f>IF('[1]p5'!$A$119&lt;&gt;0,'[1]p5'!$A$119,"")</f>
        <v>Sobre Modelo de Covariância com Erros nas Variáveis: Uma Abordagem Bayesiana </v>
      </c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3"/>
      <c r="Q11" s="46"/>
    </row>
    <row r="12" spans="1:16" s="46" customFormat="1" ht="11.25">
      <c r="A12" s="427"/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</row>
    <row r="13" spans="1:19" s="45" customFormat="1" ht="11.25">
      <c r="A13" s="354" t="str">
        <f>T('[1]p9'!$C$13:$G$13)</f>
        <v>Braulio Maia Junior</v>
      </c>
      <c r="B13" s="355"/>
      <c r="C13" s="355"/>
      <c r="D13" s="355"/>
      <c r="E13" s="356"/>
      <c r="F13" s="425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6"/>
      <c r="R13" s="44"/>
      <c r="S13" s="44"/>
    </row>
    <row r="14" spans="1:17" s="2" customFormat="1" ht="13.5" customHeight="1">
      <c r="A14" s="27" t="s">
        <v>78</v>
      </c>
      <c r="B14" s="397" t="str">
        <f>IF('[1]p9'!$A$110&lt;&gt;0,'[1]p9'!$A$110,"")</f>
        <v>Aluizio Freire da Silva</v>
      </c>
      <c r="C14" s="397"/>
      <c r="D14" s="397"/>
      <c r="E14" s="397"/>
      <c r="F14" s="398"/>
      <c r="G14" s="28" t="s">
        <v>79</v>
      </c>
      <c r="H14" s="109">
        <f>IF('[1]p9'!$G$114&lt;&gt;0,'[1]p9'!$G$114,"")</f>
        <v>38049</v>
      </c>
      <c r="I14" s="28" t="s">
        <v>80</v>
      </c>
      <c r="J14" s="109">
        <f>IF('[1]p9'!$H$114&lt;&gt;0,'[1]p9'!$H$114,"")</f>
      </c>
      <c r="K14" s="28" t="s">
        <v>84</v>
      </c>
      <c r="L14" s="422" t="str">
        <f>IF('[1]p9'!$J$112&lt;&gt;0,'[1]p9'!$J$112,"")</f>
        <v>CNPq</v>
      </c>
      <c r="M14" s="422"/>
      <c r="N14" s="422"/>
      <c r="O14" s="422"/>
      <c r="P14" s="423"/>
      <c r="Q14" s="46"/>
    </row>
    <row r="15" spans="1:17" s="2" customFormat="1" ht="13.5" customHeight="1">
      <c r="A15" s="27" t="s">
        <v>81</v>
      </c>
      <c r="B15" s="352" t="str">
        <f>IF('[1]p9'!$A$112&lt;&gt;0,'[1]p9'!$A$112,"")</f>
        <v>Invariantes de Tutte-Grothendieck em Grafos</v>
      </c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3"/>
      <c r="Q15" s="46"/>
    </row>
    <row r="16" spans="1:16" s="46" customFormat="1" ht="11.25">
      <c r="A16" s="427"/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</row>
    <row r="17" spans="1:17" s="2" customFormat="1" ht="13.5" customHeight="1">
      <c r="A17" s="27" t="s">
        <v>78</v>
      </c>
      <c r="B17" s="397" t="str">
        <f>IF('[1]p9'!$A$117&lt;&gt;0,'[1]p9'!$A$117,"")</f>
        <v>Lino Marcos da Silva</v>
      </c>
      <c r="C17" s="397"/>
      <c r="D17" s="397"/>
      <c r="E17" s="397"/>
      <c r="F17" s="398"/>
      <c r="G17" s="28" t="s">
        <v>79</v>
      </c>
      <c r="H17" s="109">
        <f>IF('[1]p9'!$G$121&lt;&gt;0,'[1]p9'!$G$121,"")</f>
        <v>38049</v>
      </c>
      <c r="I17" s="28" t="s">
        <v>80</v>
      </c>
      <c r="J17" s="109">
        <f>IF('[1]p9'!$H$121&lt;&gt;0,'[1]p9'!$H$121,"")</f>
      </c>
      <c r="K17" s="28" t="s">
        <v>84</v>
      </c>
      <c r="L17" s="422">
        <f>IF('[1]p9'!$J$119&lt;&gt;0,'[1]p9'!$J$119,"")</f>
      </c>
      <c r="M17" s="422"/>
      <c r="N17" s="422"/>
      <c r="O17" s="422"/>
      <c r="P17" s="423"/>
      <c r="Q17" s="46"/>
    </row>
    <row r="18" spans="1:17" s="2" customFormat="1" ht="13.5" customHeight="1">
      <c r="A18" s="27" t="s">
        <v>81</v>
      </c>
      <c r="B18" s="352" t="str">
        <f>IF('[1]p9'!$A$119&lt;&gt;0,'[1]p9'!$A$119,"")</f>
        <v>Aplicações do Polinômio de Tutte-Grothendieck aos Códigos Lineares</v>
      </c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3"/>
      <c r="Q18" s="46"/>
    </row>
    <row r="19" spans="1:16" s="46" customFormat="1" ht="11.25">
      <c r="A19" s="427"/>
      <c r="B19" s="427"/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7"/>
    </row>
    <row r="20" spans="1:17" s="2" customFormat="1" ht="13.5" customHeight="1">
      <c r="A20" s="27" t="s">
        <v>78</v>
      </c>
      <c r="B20" s="397" t="str">
        <f>IF('[1]p9'!$A$124&lt;&gt;0,'[1]p9'!$A$124,"")</f>
        <v>Marta Elid Conceição Amorim</v>
      </c>
      <c r="C20" s="397"/>
      <c r="D20" s="397"/>
      <c r="E20" s="397"/>
      <c r="F20" s="398"/>
      <c r="G20" s="28" t="s">
        <v>79</v>
      </c>
      <c r="H20" s="109">
        <f>IF('[1]p9'!$G$128&lt;&gt;0,'[1]p9'!$G$128,"")</f>
        <v>38049</v>
      </c>
      <c r="I20" s="28" t="s">
        <v>80</v>
      </c>
      <c r="J20" s="109">
        <f>IF('[1]p9'!$H$128&lt;&gt;0,'[1]p9'!$H$128,"")</f>
      </c>
      <c r="K20" s="28" t="s">
        <v>84</v>
      </c>
      <c r="L20" s="422" t="str">
        <f>IF('[1]p9'!$J$126&lt;&gt;0,'[1]p9'!$J$126,"")</f>
        <v>CNPq</v>
      </c>
      <c r="M20" s="422"/>
      <c r="N20" s="422"/>
      <c r="O20" s="422"/>
      <c r="P20" s="423"/>
      <c r="Q20" s="46"/>
    </row>
    <row r="21" spans="1:17" s="2" customFormat="1" ht="13.5" customHeight="1">
      <c r="A21" s="27" t="s">
        <v>81</v>
      </c>
      <c r="B21" s="352" t="str">
        <f>IF('[1]p9'!$A$126&lt;&gt;0,'[1]p9'!$A$126,"")</f>
        <v>O Polinômio de Tutte </v>
      </c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3"/>
      <c r="Q21" s="46"/>
    </row>
    <row r="22" spans="1:16" s="46" customFormat="1" ht="11.25">
      <c r="A22" s="427"/>
      <c r="B22" s="427"/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</row>
    <row r="23" spans="1:19" s="45" customFormat="1" ht="11.25">
      <c r="A23" s="354" t="str">
        <f>T('[1]p10'!$C$13:$G$13)</f>
        <v>Claudianor Oliveira Alves</v>
      </c>
      <c r="B23" s="355"/>
      <c r="C23" s="355"/>
      <c r="D23" s="355"/>
      <c r="E23" s="356"/>
      <c r="F23" s="425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6"/>
      <c r="R23" s="44"/>
      <c r="S23" s="44"/>
    </row>
    <row r="24" spans="1:17" s="2" customFormat="1" ht="13.5" customHeight="1">
      <c r="A24" s="27" t="s">
        <v>78</v>
      </c>
      <c r="B24" s="397" t="str">
        <f>IF('[1]p10'!$A$110&lt;&gt;0,'[1]p10'!$A$110,"")</f>
        <v>Romero Alves Melo</v>
      </c>
      <c r="C24" s="397"/>
      <c r="D24" s="397"/>
      <c r="E24" s="397"/>
      <c r="F24" s="398"/>
      <c r="G24" s="28" t="s">
        <v>79</v>
      </c>
      <c r="H24" s="109">
        <f>IF('[1]p10'!$G$114&lt;&gt;0,'[1]p10'!$G$114,"")</f>
        <v>38565</v>
      </c>
      <c r="I24" s="28" t="s">
        <v>80</v>
      </c>
      <c r="J24" s="109">
        <f>IF('[1]p10'!$H$114&lt;&gt;0,'[1]p10'!$H$114,"")</f>
        <v>39134</v>
      </c>
      <c r="K24" s="28" t="s">
        <v>84</v>
      </c>
      <c r="L24" s="422" t="str">
        <f>IF('[1]p10'!$J$112&lt;&gt;0,'[1]p10'!$J$112,"")</f>
        <v>CNPq</v>
      </c>
      <c r="M24" s="422"/>
      <c r="N24" s="422"/>
      <c r="O24" s="422"/>
      <c r="P24" s="423"/>
      <c r="Q24" s="46"/>
    </row>
    <row r="25" spans="1:17" s="2" customFormat="1" ht="13.5" customHeight="1">
      <c r="A25" s="27" t="s">
        <v>81</v>
      </c>
      <c r="B25" s="352" t="str">
        <f>IF('[1]p10'!$A$112&lt;&gt;0,'[1]p10'!$A$112,"")</f>
        <v>Métodos variacionais aplicados a sistemas Hamiltonianos</v>
      </c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3"/>
      <c r="Q25" s="46"/>
    </row>
    <row r="26" spans="1:16" s="46" customFormat="1" ht="11.25">
      <c r="A26" s="427"/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27"/>
      <c r="P26" s="427"/>
    </row>
    <row r="27" spans="1:17" s="2" customFormat="1" ht="13.5" customHeight="1">
      <c r="A27" s="27" t="s">
        <v>78</v>
      </c>
      <c r="B27" s="397" t="str">
        <f>IF('[1]p10'!$A$117&lt;&gt;0,'[1]p10'!$A$117,"")</f>
        <v>Jacqueline Feliz de Brito</v>
      </c>
      <c r="C27" s="397"/>
      <c r="D27" s="397"/>
      <c r="E27" s="397"/>
      <c r="F27" s="398"/>
      <c r="G27" s="28" t="s">
        <v>79</v>
      </c>
      <c r="H27" s="109">
        <f>IF('[1]p10'!$G$121&lt;&gt;0,'[1]p10'!$G$121,"")</f>
        <v>38353</v>
      </c>
      <c r="I27" s="28" t="s">
        <v>80</v>
      </c>
      <c r="J27" s="109">
        <f>IF('[1]p10'!$H$121&lt;&gt;0,'[1]p10'!$H$121,"")</f>
        <v>38702</v>
      </c>
      <c r="K27" s="28" t="s">
        <v>84</v>
      </c>
      <c r="L27" s="422">
        <f>IF('[1]p10'!$J$119&lt;&gt;0,'[1]p10'!$J$119,"")</f>
      </c>
      <c r="M27" s="422"/>
      <c r="N27" s="422"/>
      <c r="O27" s="422"/>
      <c r="P27" s="423"/>
      <c r="Q27" s="46"/>
    </row>
    <row r="28" spans="1:17" s="2" customFormat="1" ht="13.5" customHeight="1">
      <c r="A28" s="27" t="s">
        <v>81</v>
      </c>
      <c r="B28" s="352" t="str">
        <f>IF('[1]p10'!$A$119&lt;&gt;0,'[1]p10'!$A$119,"")</f>
        <v>Teoremas do tipo minimax e Aplicações </v>
      </c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3"/>
      <c r="Q28" s="46"/>
    </row>
    <row r="29" spans="1:16" s="46" customFormat="1" ht="11.25">
      <c r="A29" s="427"/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427"/>
      <c r="M29" s="427"/>
      <c r="N29" s="427"/>
      <c r="O29" s="427"/>
      <c r="P29" s="427"/>
    </row>
    <row r="30" spans="1:17" s="2" customFormat="1" ht="13.5" customHeight="1">
      <c r="A30" s="27" t="s">
        <v>78</v>
      </c>
      <c r="B30" s="397" t="str">
        <f>IF('[1]p10'!$A$124&lt;&gt;0,'[1]p10'!$A$124,"")</f>
        <v>Orlando Batista de Almeida</v>
      </c>
      <c r="C30" s="397"/>
      <c r="D30" s="397"/>
      <c r="E30" s="397"/>
      <c r="F30" s="398"/>
      <c r="G30" s="28" t="s">
        <v>79</v>
      </c>
      <c r="H30" s="109">
        <f>IF('[1]p10'!$G$128&lt;&gt;0,'[1]p10'!$G$128,"")</f>
        <v>38200</v>
      </c>
      <c r="I30" s="28" t="s">
        <v>80</v>
      </c>
      <c r="J30" s="109">
        <f>IF('[1]p10'!$H$128&lt;&gt;0,'[1]p10'!$H$128,"")</f>
        <v>38868</v>
      </c>
      <c r="K30" s="28" t="s">
        <v>84</v>
      </c>
      <c r="L30" s="422">
        <f>IF('[1]p10'!$J$126&lt;&gt;0,'[1]p10'!$J$126,"")</f>
      </c>
      <c r="M30" s="422"/>
      <c r="N30" s="422"/>
      <c r="O30" s="422"/>
      <c r="P30" s="423"/>
      <c r="Q30" s="46"/>
    </row>
    <row r="31" spans="1:17" s="2" customFormat="1" ht="13.5" customHeight="1">
      <c r="A31" s="27" t="s">
        <v>81</v>
      </c>
      <c r="B31" s="352" t="str">
        <f>IF('[1]p10'!$A$126&lt;&gt;0,'[1]p10'!$A$126,"")</f>
        <v>O Grau topológico e aplicações </v>
      </c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3"/>
      <c r="Q31" s="46"/>
    </row>
    <row r="32" spans="1:16" s="46" customFormat="1" ht="11.25">
      <c r="A32" s="427"/>
      <c r="B32" s="427"/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/>
    </row>
    <row r="33" spans="1:17" s="2" customFormat="1" ht="13.5" customHeight="1">
      <c r="A33" s="27" t="s">
        <v>78</v>
      </c>
      <c r="B33" s="397" t="str">
        <f>IF('[1]p10'!$A$131&lt;&gt;0,'[1]p10'!$A$131,"")</f>
        <v>Moises Dantas dos Santos</v>
      </c>
      <c r="C33" s="397"/>
      <c r="D33" s="397"/>
      <c r="E33" s="397"/>
      <c r="F33" s="398"/>
      <c r="G33" s="28" t="s">
        <v>79</v>
      </c>
      <c r="H33" s="109">
        <f>IF('[1]p10'!$G$135&lt;&gt;0,'[1]p10'!$G$135,"")</f>
        <v>38200</v>
      </c>
      <c r="I33" s="28" t="s">
        <v>80</v>
      </c>
      <c r="J33" s="109">
        <f>IF('[1]p10'!$H$135&lt;&gt;0,'[1]p10'!$H$135,"")</f>
        <v>38688</v>
      </c>
      <c r="K33" s="28" t="s">
        <v>84</v>
      </c>
      <c r="L33" s="422" t="str">
        <f>IF('[1]p10'!$J$133&lt;&gt;0,'[1]p10'!$J$133,"")</f>
        <v>CAPES</v>
      </c>
      <c r="M33" s="422"/>
      <c r="N33" s="422"/>
      <c r="O33" s="422"/>
      <c r="P33" s="423"/>
      <c r="Q33" s="46"/>
    </row>
    <row r="34" spans="1:17" s="2" customFormat="1" ht="13.5" customHeight="1">
      <c r="A34" s="27" t="s">
        <v>81</v>
      </c>
      <c r="B34" s="352" t="str">
        <f>IF('[1]p10'!$A$133&lt;&gt;0,'[1]p10'!$A$133,"")</f>
        <v>Existência de soluções para uma classe de problemas elípticos via métodos variacionais </v>
      </c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3"/>
      <c r="Q34" s="46"/>
    </row>
    <row r="35" spans="1:16" s="46" customFormat="1" ht="11.25">
      <c r="A35" s="424"/>
      <c r="B35" s="424"/>
      <c r="C35" s="424"/>
      <c r="D35" s="424"/>
      <c r="E35" s="424"/>
      <c r="F35" s="424"/>
      <c r="G35" s="424"/>
      <c r="H35" s="424"/>
      <c r="I35" s="424"/>
      <c r="J35" s="424"/>
      <c r="K35" s="424"/>
      <c r="L35" s="424"/>
      <c r="M35" s="424"/>
      <c r="N35" s="424"/>
      <c r="O35" s="424"/>
      <c r="P35" s="424"/>
    </row>
    <row r="36" spans="1:19" s="45" customFormat="1" ht="11.25">
      <c r="A36" s="354" t="str">
        <f>T('[1]p11'!$C$13:$G$13)</f>
        <v>Daniel Cordeiro de Morais Filho</v>
      </c>
      <c r="B36" s="355"/>
      <c r="C36" s="355"/>
      <c r="D36" s="355"/>
      <c r="E36" s="356"/>
      <c r="F36" s="425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46"/>
      <c r="R36" s="44"/>
      <c r="S36" s="44"/>
    </row>
    <row r="37" spans="1:17" s="2" customFormat="1" ht="13.5" customHeight="1">
      <c r="A37" s="27" t="s">
        <v>78</v>
      </c>
      <c r="B37" s="397" t="str">
        <f>IF('[1]p11'!$A$110&lt;&gt;0,'[1]p11'!$A$110,"")</f>
        <v>Luciano dos Santos Ferreira</v>
      </c>
      <c r="C37" s="397"/>
      <c r="D37" s="397"/>
      <c r="E37" s="397"/>
      <c r="F37" s="398"/>
      <c r="G37" s="28" t="s">
        <v>79</v>
      </c>
      <c r="H37" s="109">
        <f>IF('[1]p11'!$G$114&lt;&gt;0,'[1]p11'!$G$114,"")</f>
        <v>38047</v>
      </c>
      <c r="I37" s="28" t="s">
        <v>80</v>
      </c>
      <c r="J37" s="109">
        <f>IF('[1]p11'!$H$114&lt;&gt;0,'[1]p11'!$H$114,"")</f>
        <v>38806</v>
      </c>
      <c r="K37" s="28" t="s">
        <v>84</v>
      </c>
      <c r="L37" s="422" t="str">
        <f>IF('[1]p11'!$J$112&lt;&gt;0,'[1]p11'!$J$112,"")</f>
        <v>CNPq</v>
      </c>
      <c r="M37" s="422"/>
      <c r="N37" s="422"/>
      <c r="O37" s="422"/>
      <c r="P37" s="423"/>
      <c r="Q37" s="46"/>
    </row>
    <row r="38" spans="1:17" s="2" customFormat="1" ht="13.5" customHeight="1">
      <c r="A38" s="27" t="s">
        <v>81</v>
      </c>
      <c r="B38" s="352" t="str">
        <f>IF('[1]p11'!$A$112&lt;&gt;0,'[1]p11'!$A$112,"")</f>
        <v>Condições do tipo Ambrosetti-Rabinowitz </v>
      </c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3"/>
      <c r="Q38" s="46"/>
    </row>
    <row r="39" spans="1:16" s="46" customFormat="1" ht="11.25">
      <c r="A39" s="427"/>
      <c r="B39" s="427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27"/>
      <c r="O39" s="427"/>
      <c r="P39" s="427"/>
    </row>
    <row r="40" spans="1:17" s="2" customFormat="1" ht="13.5" customHeight="1">
      <c r="A40" s="27" t="s">
        <v>78</v>
      </c>
      <c r="B40" s="397" t="str">
        <f>IF('[1]p11'!$A$117&lt;&gt;0,'[1]p11'!$A$117,"")</f>
        <v>Tatiana Rocha de Souza</v>
      </c>
      <c r="C40" s="397"/>
      <c r="D40" s="397"/>
      <c r="E40" s="397"/>
      <c r="F40" s="398"/>
      <c r="G40" s="28" t="s">
        <v>79</v>
      </c>
      <c r="H40" s="109">
        <f>IF('[1]p11'!$G$121&lt;&gt;0,'[1]p11'!$G$121,"")</f>
        <v>37865</v>
      </c>
      <c r="I40" s="28" t="s">
        <v>80</v>
      </c>
      <c r="J40" s="109">
        <f>IF('[1]p11'!$H$121&lt;&gt;0,'[1]p11'!$H$121,"")</f>
        <v>38955</v>
      </c>
      <c r="K40" s="28" t="s">
        <v>84</v>
      </c>
      <c r="L40" s="422" t="str">
        <f>IF('[1]p11'!$J$119&lt;&gt;0,'[1]p11'!$J$119,"")</f>
        <v>CAPES</v>
      </c>
      <c r="M40" s="422"/>
      <c r="N40" s="422"/>
      <c r="O40" s="422"/>
      <c r="P40" s="423"/>
      <c r="Q40" s="46"/>
    </row>
    <row r="41" spans="1:17" s="2" customFormat="1" ht="13.5" customHeight="1">
      <c r="A41" s="27" t="s">
        <v>81</v>
      </c>
      <c r="B41" s="352" t="str">
        <f>IF('[1]p11'!$A$119&lt;&gt;0,'[1]p11'!$A$119,"")</f>
        <v>Método de Galerkin aplicado às equações diferenciais parciais elípticas</v>
      </c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353"/>
      <c r="Q41" s="46"/>
    </row>
    <row r="42" spans="1:16" s="46" customFormat="1" ht="11.25">
      <c r="A42" s="427"/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</row>
    <row r="43" spans="1:19" s="45" customFormat="1" ht="11.25">
      <c r="A43" s="354" t="str">
        <f>T('[1]p14'!$C$13:$G$13)</f>
        <v>Francisco Antônio Morais de Souza</v>
      </c>
      <c r="B43" s="355"/>
      <c r="C43" s="355"/>
      <c r="D43" s="355"/>
      <c r="E43" s="356"/>
      <c r="F43" s="425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6"/>
      <c r="R43" s="44"/>
      <c r="S43" s="44"/>
    </row>
    <row r="44" spans="1:17" s="2" customFormat="1" ht="13.5" customHeight="1">
      <c r="A44" s="27" t="s">
        <v>78</v>
      </c>
      <c r="B44" s="397" t="str">
        <f>IF('[1]p14'!$A$110&lt;&gt;0,'[1]p14'!$A$110,"")</f>
        <v>Ana Cristina Brandão da Rocha</v>
      </c>
      <c r="C44" s="397"/>
      <c r="D44" s="397"/>
      <c r="E44" s="397"/>
      <c r="F44" s="398"/>
      <c r="G44" s="28" t="s">
        <v>79</v>
      </c>
      <c r="H44" s="109">
        <f>IF('[1]p14'!$G$114&lt;&gt;0,'[1]p14'!$G$114,"")</f>
        <v>37625</v>
      </c>
      <c r="I44" s="28" t="s">
        <v>80</v>
      </c>
      <c r="J44" s="109">
        <f>IF('[1]p14'!$H$114&lt;&gt;0,'[1]p14'!$H$114,"")</f>
        <v>38639</v>
      </c>
      <c r="K44" s="28" t="s">
        <v>84</v>
      </c>
      <c r="L44" s="422" t="str">
        <f>IF('[1]p14'!$J$112&lt;&gt;0,'[1]p14'!$J$112,"")</f>
        <v>ANP</v>
      </c>
      <c r="M44" s="422"/>
      <c r="N44" s="422"/>
      <c r="O44" s="422"/>
      <c r="P44" s="423"/>
      <c r="Q44" s="46"/>
    </row>
    <row r="45" spans="1:17" s="2" customFormat="1" ht="13.5" customHeight="1">
      <c r="A45" s="27" t="s">
        <v>81</v>
      </c>
      <c r="B45" s="352" t="str">
        <f>IF('[1]p14'!$A$112&lt;&gt;0,'[1]p14'!$A$112,"")</f>
        <v>A Geoestatística aplicada à avaliação e caracterização de reservatórios petrolíferos</v>
      </c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3"/>
      <c r="Q45" s="46"/>
    </row>
    <row r="46" spans="1:16" s="46" customFormat="1" ht="11.25">
      <c r="A46" s="427"/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  <c r="P46" s="427"/>
    </row>
    <row r="47" spans="1:17" s="2" customFormat="1" ht="13.5" customHeight="1">
      <c r="A47" s="27" t="s">
        <v>78</v>
      </c>
      <c r="B47" s="397" t="str">
        <f>IF('[1]p14'!$A$117&lt;&gt;0,'[1]p14'!$A$117,"")</f>
        <v>Dorival Lobato Júnior</v>
      </c>
      <c r="C47" s="397"/>
      <c r="D47" s="397"/>
      <c r="E47" s="397"/>
      <c r="F47" s="398"/>
      <c r="G47" s="28" t="s">
        <v>79</v>
      </c>
      <c r="H47" s="109">
        <f>IF('[1]p14'!$G$121&lt;&gt;0,'[1]p14'!$G$121,"")</f>
        <v>37625</v>
      </c>
      <c r="I47" s="28" t="s">
        <v>80</v>
      </c>
      <c r="J47" s="109">
        <f>IF('[1]p14'!$H$121&lt;&gt;0,'[1]p14'!$H$121,"")</f>
        <v>38590</v>
      </c>
      <c r="K47" s="28" t="s">
        <v>84</v>
      </c>
      <c r="L47" s="422">
        <f>IF('[1]p14'!$J$119&lt;&gt;0,'[1]p14'!$J$119,"")</f>
      </c>
      <c r="M47" s="422"/>
      <c r="N47" s="422"/>
      <c r="O47" s="422"/>
      <c r="P47" s="423"/>
      <c r="Q47" s="46"/>
    </row>
    <row r="48" spans="1:17" s="2" customFormat="1" ht="13.5" customHeight="1">
      <c r="A48" s="27" t="s">
        <v>81</v>
      </c>
      <c r="B48" s="352" t="str">
        <f>IF('[1]p14'!$A$119&lt;&gt;0,'[1]p14'!$A$119,"")</f>
        <v>Influência Local em Modelos de Regressão</v>
      </c>
      <c r="C48" s="352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3"/>
      <c r="Q48" s="46"/>
    </row>
    <row r="49" spans="1:16" s="46" customFormat="1" ht="11.25">
      <c r="A49" s="427"/>
      <c r="B49" s="427"/>
      <c r="C49" s="427"/>
      <c r="D49" s="427"/>
      <c r="E49" s="427"/>
      <c r="F49" s="427"/>
      <c r="G49" s="427"/>
      <c r="H49" s="427"/>
      <c r="I49" s="427"/>
      <c r="J49" s="427"/>
      <c r="K49" s="427"/>
      <c r="L49" s="427"/>
      <c r="M49" s="427"/>
      <c r="N49" s="427"/>
      <c r="O49" s="427"/>
      <c r="P49" s="427"/>
    </row>
    <row r="50" spans="1:17" s="2" customFormat="1" ht="13.5" customHeight="1">
      <c r="A50" s="27" t="s">
        <v>78</v>
      </c>
      <c r="B50" s="397" t="str">
        <f>IF('[1]p14'!$A$124&lt;&gt;0,'[1]p14'!$A$124,"")</f>
        <v>Grayci-Mary Gonçalves Leal</v>
      </c>
      <c r="C50" s="397"/>
      <c r="D50" s="397"/>
      <c r="E50" s="397"/>
      <c r="F50" s="398"/>
      <c r="G50" s="28" t="s">
        <v>79</v>
      </c>
      <c r="H50" s="109">
        <f>IF('[1]p14'!$G$128&lt;&gt;0,'[1]p14'!$G$128,"")</f>
        <v>38047</v>
      </c>
      <c r="I50" s="28" t="s">
        <v>80</v>
      </c>
      <c r="J50" s="109">
        <f>IF('[1]p14'!$H$128&lt;&gt;0,'[1]p14'!$H$128,"")</f>
        <v>38835</v>
      </c>
      <c r="K50" s="28" t="s">
        <v>84</v>
      </c>
      <c r="L50" s="422" t="str">
        <f>IF('[1]p14'!$J$126&lt;&gt;0,'[1]p14'!$J$126,"")</f>
        <v>CAPES</v>
      </c>
      <c r="M50" s="422"/>
      <c r="N50" s="422"/>
      <c r="O50" s="422"/>
      <c r="P50" s="423"/>
      <c r="Q50" s="46"/>
    </row>
    <row r="51" spans="1:17" s="2" customFormat="1" ht="13.5" customHeight="1">
      <c r="A51" s="27" t="s">
        <v>81</v>
      </c>
      <c r="B51" s="352" t="str">
        <f>IF('[1]p14'!$A$126&lt;&gt;0,'[1]p14'!$A$126,"")</f>
        <v>Análise de Resíduos em Modelos de Regressão von Mises </v>
      </c>
      <c r="C51" s="352"/>
      <c r="D51" s="352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3"/>
      <c r="Q51" s="46"/>
    </row>
    <row r="52" spans="1:16" s="46" customFormat="1" ht="11.25">
      <c r="A52" s="427"/>
      <c r="B52" s="427"/>
      <c r="C52" s="427"/>
      <c r="D52" s="427"/>
      <c r="E52" s="427"/>
      <c r="F52" s="427"/>
      <c r="G52" s="427"/>
      <c r="H52" s="427"/>
      <c r="I52" s="427"/>
      <c r="J52" s="427"/>
      <c r="K52" s="427"/>
      <c r="L52" s="427"/>
      <c r="M52" s="427"/>
      <c r="N52" s="427"/>
      <c r="O52" s="427"/>
      <c r="P52" s="427"/>
    </row>
    <row r="53" spans="1:17" s="2" customFormat="1" ht="13.5" customHeight="1">
      <c r="A53" s="27" t="s">
        <v>78</v>
      </c>
      <c r="B53" s="397" t="str">
        <f>IF('[1]p14'!$A$131&lt;&gt;0,'[1]p14'!$A$131,"")</f>
        <v>Areli Mesquita da Silva</v>
      </c>
      <c r="C53" s="397"/>
      <c r="D53" s="397"/>
      <c r="E53" s="397"/>
      <c r="F53" s="398"/>
      <c r="G53" s="28" t="s">
        <v>79</v>
      </c>
      <c r="H53" s="109">
        <f>IF('[1]p14'!$G$135&lt;&gt;0,'[1]p14'!$G$135,"")</f>
        <v>38412</v>
      </c>
      <c r="I53" s="28" t="s">
        <v>80</v>
      </c>
      <c r="J53" s="109">
        <f>IF('[1]p14'!$H$135&lt;&gt;0,'[1]p14'!$H$135,"")</f>
      </c>
      <c r="K53" s="28" t="s">
        <v>84</v>
      </c>
      <c r="L53" s="422" t="str">
        <f>IF('[1]p14'!$J$133&lt;&gt;0,'[1]p14'!$J$133,"")</f>
        <v>ANP</v>
      </c>
      <c r="M53" s="422"/>
      <c r="N53" s="422"/>
      <c r="O53" s="422"/>
      <c r="P53" s="423"/>
      <c r="Q53" s="46"/>
    </row>
    <row r="54" spans="1:17" s="2" customFormat="1" ht="13.5" customHeight="1">
      <c r="A54" s="27" t="s">
        <v>81</v>
      </c>
      <c r="B54" s="352" t="str">
        <f>IF('[1]p14'!$A$133&lt;&gt;0,'[1]p14'!$A$133,"")</f>
        <v>Estudo de Modelos ARIMA com Variáveis Angulares para Utilização na Perfuração de Poços Direcionais</v>
      </c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3"/>
      <c r="Q54" s="46"/>
    </row>
    <row r="55" spans="1:16" s="46" customFormat="1" ht="11.25">
      <c r="A55" s="424"/>
      <c r="B55" s="424"/>
      <c r="C55" s="424"/>
      <c r="D55" s="424"/>
      <c r="E55" s="424"/>
      <c r="F55" s="424"/>
      <c r="G55" s="424"/>
      <c r="H55" s="424"/>
      <c r="I55" s="424"/>
      <c r="J55" s="424"/>
      <c r="K55" s="424"/>
      <c r="L55" s="424"/>
      <c r="M55" s="424"/>
      <c r="N55" s="424"/>
      <c r="O55" s="424"/>
      <c r="P55" s="424"/>
    </row>
    <row r="56" spans="1:19" s="45" customFormat="1" ht="11.25">
      <c r="A56" s="354" t="str">
        <f>T('[1]p18'!$C$13:$G$13)</f>
        <v>Jaime Alves Barbosa Sobrinho</v>
      </c>
      <c r="B56" s="355"/>
      <c r="C56" s="355"/>
      <c r="D56" s="355"/>
      <c r="E56" s="356"/>
      <c r="F56" s="425"/>
      <c r="G56" s="426"/>
      <c r="H56" s="426"/>
      <c r="I56" s="426"/>
      <c r="J56" s="426"/>
      <c r="K56" s="426"/>
      <c r="L56" s="426"/>
      <c r="M56" s="426"/>
      <c r="N56" s="426"/>
      <c r="O56" s="426"/>
      <c r="P56" s="426"/>
      <c r="Q56" s="46"/>
      <c r="R56" s="44"/>
      <c r="S56" s="44"/>
    </row>
    <row r="57" spans="1:17" s="2" customFormat="1" ht="13.5" customHeight="1">
      <c r="A57" s="27" t="s">
        <v>78</v>
      </c>
      <c r="B57" s="397" t="str">
        <f>IF('[1]p18'!$A$110&lt;&gt;0,'[1]p18'!$A$110,"")</f>
        <v>Joselma Soares dos Santos</v>
      </c>
      <c r="C57" s="397"/>
      <c r="D57" s="397"/>
      <c r="E57" s="397"/>
      <c r="F57" s="398"/>
      <c r="G57" s="28" t="s">
        <v>79</v>
      </c>
      <c r="H57" s="109">
        <f>IF('[1]p18'!$G$114&lt;&gt;0,'[1]p18'!$G$114,"")</f>
        <v>38412</v>
      </c>
      <c r="I57" s="28" t="s">
        <v>80</v>
      </c>
      <c r="J57" s="109">
        <f>IF('[1]p18'!$H$114&lt;&gt;0,'[1]p18'!$H$114,"")</f>
      </c>
      <c r="K57" s="28" t="s">
        <v>84</v>
      </c>
      <c r="L57" s="422">
        <f>IF('[1]p18'!$J$112&lt;&gt;0,'[1]p18'!$J$112,"")</f>
      </c>
      <c r="M57" s="422"/>
      <c r="N57" s="422"/>
      <c r="O57" s="422"/>
      <c r="P57" s="423"/>
      <c r="Q57" s="46"/>
    </row>
    <row r="58" spans="1:17" s="2" customFormat="1" ht="13.5" customHeight="1">
      <c r="A58" s="27" t="s">
        <v>81</v>
      </c>
      <c r="B58" s="352">
        <f>IF('[1]p18'!$A$112&lt;&gt;0,'[1]p18'!$A$112,"")</f>
      </c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3"/>
      <c r="Q58" s="46"/>
    </row>
    <row r="59" spans="1:16" s="46" customFormat="1" ht="11.25">
      <c r="A59" s="424"/>
      <c r="B59" s="424"/>
      <c r="C59" s="424"/>
      <c r="D59" s="424"/>
      <c r="E59" s="424"/>
      <c r="F59" s="424"/>
      <c r="G59" s="424"/>
      <c r="H59" s="424"/>
      <c r="I59" s="424"/>
      <c r="J59" s="424"/>
      <c r="K59" s="424"/>
      <c r="L59" s="424"/>
      <c r="M59" s="424"/>
      <c r="N59" s="424"/>
      <c r="O59" s="424"/>
      <c r="P59" s="424"/>
    </row>
    <row r="60" spans="1:19" s="45" customFormat="1" ht="11.25">
      <c r="A60" s="354" t="str">
        <f>T('[1]p19'!$C$13:$G$13)</f>
        <v>José de Arimatéia Fernandes</v>
      </c>
      <c r="B60" s="355"/>
      <c r="C60" s="355"/>
      <c r="D60" s="355"/>
      <c r="E60" s="356"/>
      <c r="F60" s="425"/>
      <c r="G60" s="426"/>
      <c r="H60" s="426"/>
      <c r="I60" s="426"/>
      <c r="J60" s="426"/>
      <c r="K60" s="426"/>
      <c r="L60" s="426"/>
      <c r="M60" s="426"/>
      <c r="N60" s="426"/>
      <c r="O60" s="426"/>
      <c r="P60" s="426"/>
      <c r="Q60" s="46"/>
      <c r="R60" s="44"/>
      <c r="S60" s="44"/>
    </row>
    <row r="61" spans="1:17" s="2" customFormat="1" ht="13.5" customHeight="1">
      <c r="A61" s="27" t="s">
        <v>78</v>
      </c>
      <c r="B61" s="397" t="str">
        <f>IF('[1]p19'!$A$110&lt;&gt;0,'[1]p19'!$A$110,"")</f>
        <v>Hallyson Gustavo de Lima</v>
      </c>
      <c r="C61" s="397"/>
      <c r="D61" s="397"/>
      <c r="E61" s="397"/>
      <c r="F61" s="398"/>
      <c r="G61" s="28" t="s">
        <v>79</v>
      </c>
      <c r="H61" s="109">
        <f>IF('[1]p19'!$G$114&lt;&gt;0,'[1]p19'!$G$114,"")</f>
        <v>38534</v>
      </c>
      <c r="I61" s="28" t="s">
        <v>80</v>
      </c>
      <c r="J61" s="109">
        <f>IF('[1]p19'!$H$114&lt;&gt;0,'[1]p19'!$H$114,"")</f>
        <v>39141</v>
      </c>
      <c r="K61" s="28" t="s">
        <v>84</v>
      </c>
      <c r="L61" s="422">
        <f>IF('[1]p19'!$J$112&lt;&gt;0,'[1]p19'!$J$112,"")</f>
      </c>
      <c r="M61" s="422"/>
      <c r="N61" s="422"/>
      <c r="O61" s="422"/>
      <c r="P61" s="423"/>
      <c r="Q61" s="46"/>
    </row>
    <row r="62" spans="1:17" s="2" customFormat="1" ht="13.5" customHeight="1">
      <c r="A62" s="27" t="s">
        <v>81</v>
      </c>
      <c r="B62" s="352" t="str">
        <f>IF('[1]p19'!$A$112&lt;&gt;0,'[1]p19'!$A$112,"")</f>
        <v>Propagação de Ondas de Águas Rasas em Meio Heterogêneo</v>
      </c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3"/>
      <c r="Q62" s="46"/>
    </row>
    <row r="63" spans="1:16" s="46" customFormat="1" ht="11.25">
      <c r="A63" s="424"/>
      <c r="B63" s="424"/>
      <c r="C63" s="424"/>
      <c r="D63" s="424"/>
      <c r="E63" s="424"/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4"/>
    </row>
    <row r="64" spans="1:19" s="45" customFormat="1" ht="11.25">
      <c r="A64" s="354" t="str">
        <f>T('[1]p24'!$C$13:$G$13)</f>
        <v>Marco Aurélio Soares Souto</v>
      </c>
      <c r="B64" s="355"/>
      <c r="C64" s="355"/>
      <c r="D64" s="355"/>
      <c r="E64" s="356"/>
      <c r="F64" s="425"/>
      <c r="G64" s="426"/>
      <c r="H64" s="426"/>
      <c r="I64" s="426"/>
      <c r="J64" s="426"/>
      <c r="K64" s="426"/>
      <c r="L64" s="426"/>
      <c r="M64" s="426"/>
      <c r="N64" s="426"/>
      <c r="O64" s="426"/>
      <c r="P64" s="426"/>
      <c r="Q64" s="46"/>
      <c r="R64" s="44"/>
      <c r="S64" s="44"/>
    </row>
    <row r="65" spans="1:17" s="2" customFormat="1" ht="13.5" customHeight="1">
      <c r="A65" s="27" t="s">
        <v>78</v>
      </c>
      <c r="B65" s="397" t="str">
        <f>IF('[1]p24'!$A$117&lt;&gt;0,'[1]p24'!$A$117,"")</f>
        <v>Jesualdo Gomes das Chagas</v>
      </c>
      <c r="C65" s="397"/>
      <c r="D65" s="397"/>
      <c r="E65" s="397"/>
      <c r="F65" s="398"/>
      <c r="G65" s="28" t="s">
        <v>79</v>
      </c>
      <c r="H65" s="109">
        <f>IF('[1]p24'!$G$121&lt;&gt;0,'[1]p24'!$G$121,"")</f>
        <v>38047</v>
      </c>
      <c r="I65" s="28" t="s">
        <v>80</v>
      </c>
      <c r="J65" s="109">
        <f>IF('[1]p24'!$H$121&lt;&gt;0,'[1]p24'!$H$121,"")</f>
        <v>38604</v>
      </c>
      <c r="K65" s="28" t="s">
        <v>84</v>
      </c>
      <c r="L65" s="422" t="str">
        <f>IF('[1]p24'!$J$119&lt;&gt;0,'[1]p24'!$J$119,"")</f>
        <v>CAPES</v>
      </c>
      <c r="M65" s="422"/>
      <c r="N65" s="422"/>
      <c r="O65" s="422"/>
      <c r="P65" s="423"/>
      <c r="Q65" s="46"/>
    </row>
    <row r="66" spans="1:17" s="2" customFormat="1" ht="13.5" customHeight="1">
      <c r="A66" s="27" t="s">
        <v>81</v>
      </c>
      <c r="B66" s="352" t="str">
        <f>IF('[1]p24'!$A$119&lt;&gt;0,'[1]p24'!$A$119,"")</f>
        <v>Sobre a Existência de Infinitas Soluções com Energia Finita de uma Equação Elíptica em S^n</v>
      </c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3"/>
      <c r="Q66" s="46"/>
    </row>
    <row r="67" spans="1:16" s="46" customFormat="1" ht="11.25">
      <c r="A67" s="427"/>
      <c r="B67" s="427"/>
      <c r="C67" s="427"/>
      <c r="D67" s="427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</row>
    <row r="68" spans="1:17" s="2" customFormat="1" ht="13.5" customHeight="1">
      <c r="A68" s="27" t="s">
        <v>78</v>
      </c>
      <c r="B68" s="397" t="str">
        <f>IF('[1]p24'!$A$124&lt;&gt;0,'[1]p24'!$A$124,"")</f>
        <v>Cícero Januário Guimarães</v>
      </c>
      <c r="C68" s="397"/>
      <c r="D68" s="397"/>
      <c r="E68" s="397"/>
      <c r="F68" s="398"/>
      <c r="G68" s="28" t="s">
        <v>79</v>
      </c>
      <c r="H68" s="109">
        <f>IF('[1]p24'!$G$128&lt;&gt;0,'[1]p24'!$G$128,"")</f>
        <v>38047</v>
      </c>
      <c r="I68" s="28" t="s">
        <v>80</v>
      </c>
      <c r="J68" s="109">
        <f>IF('[1]p24'!$H$128&lt;&gt;0,'[1]p24'!$H$128,"")</f>
        <v>38786</v>
      </c>
      <c r="K68" s="28" t="s">
        <v>84</v>
      </c>
      <c r="L68" s="422" t="str">
        <f>IF('[1]p24'!$J$126&lt;&gt;0,'[1]p24'!$J$126,"")</f>
        <v>CAPES</v>
      </c>
      <c r="M68" s="422"/>
      <c r="N68" s="422"/>
      <c r="O68" s="422"/>
      <c r="P68" s="423"/>
      <c r="Q68" s="46"/>
    </row>
    <row r="69" spans="1:17" s="2" customFormat="1" ht="13.5" customHeight="1">
      <c r="A69" s="27" t="s">
        <v>81</v>
      </c>
      <c r="B69" s="352" t="str">
        <f>IF('[1]p24'!$A$126&lt;&gt;0,'[1]p24'!$A$126,"")</f>
        <v>Sobre os Espaços de Lebesgue e Sobolev Generalizados e Aplicações Envolvendo o p(x)-Laplaciano </v>
      </c>
      <c r="C69" s="352"/>
      <c r="D69" s="352"/>
      <c r="E69" s="352"/>
      <c r="F69" s="352"/>
      <c r="G69" s="352"/>
      <c r="H69" s="352"/>
      <c r="I69" s="352"/>
      <c r="J69" s="352"/>
      <c r="K69" s="352"/>
      <c r="L69" s="352"/>
      <c r="M69" s="352"/>
      <c r="N69" s="352"/>
      <c r="O69" s="352"/>
      <c r="P69" s="353"/>
      <c r="Q69" s="46"/>
    </row>
    <row r="70" spans="1:19" s="45" customFormat="1" ht="11.25">
      <c r="A70" s="354" t="str">
        <f>T('[1]p27'!$C$13:$G$13)</f>
        <v>Rosana Marques da Silva</v>
      </c>
      <c r="B70" s="355"/>
      <c r="C70" s="355"/>
      <c r="D70" s="355"/>
      <c r="E70" s="356"/>
      <c r="F70" s="425"/>
      <c r="G70" s="426"/>
      <c r="H70" s="426"/>
      <c r="I70" s="426"/>
      <c r="J70" s="426"/>
      <c r="K70" s="426"/>
      <c r="L70" s="426"/>
      <c r="M70" s="426"/>
      <c r="N70" s="426"/>
      <c r="O70" s="426"/>
      <c r="P70" s="426"/>
      <c r="Q70" s="46"/>
      <c r="R70" s="44"/>
      <c r="S70" s="44"/>
    </row>
    <row r="71" spans="1:17" s="2" customFormat="1" ht="13.5" customHeight="1">
      <c r="A71" s="27" t="s">
        <v>78</v>
      </c>
      <c r="B71" s="397" t="str">
        <f>IF('[1]p27'!$A$110&lt;&gt;0,'[1]p27'!$A$110,"")</f>
        <v>Thiciany Matsudo Iwano</v>
      </c>
      <c r="C71" s="397"/>
      <c r="D71" s="397"/>
      <c r="E71" s="397"/>
      <c r="F71" s="398"/>
      <c r="G71" s="28" t="s">
        <v>79</v>
      </c>
      <c r="H71" s="109">
        <f>IF('[1]p27'!$G$114&lt;&gt;0,'[1]p27'!$G$114,"")</f>
        <v>37625</v>
      </c>
      <c r="I71" s="28" t="s">
        <v>80</v>
      </c>
      <c r="J71" s="109">
        <f>IF('[1]p27'!$H$114&lt;&gt;0,'[1]p27'!$H$114,"")</f>
        <v>38642</v>
      </c>
      <c r="K71" s="28" t="s">
        <v>84</v>
      </c>
      <c r="L71" s="422">
        <f>IF('[1]p27'!$J$112&lt;&gt;0,'[1]p27'!$J$112,"")</f>
      </c>
      <c r="M71" s="422"/>
      <c r="N71" s="422"/>
      <c r="O71" s="422"/>
      <c r="P71" s="423"/>
      <c r="Q71" s="46"/>
    </row>
    <row r="72" spans="1:17" s="2" customFormat="1" ht="13.5" customHeight="1">
      <c r="A72" s="27" t="s">
        <v>81</v>
      </c>
      <c r="B72" s="352" t="str">
        <f>IF('[1]p27'!$A$112&lt;&gt;0,'[1]p27'!$A$112,"")</f>
        <v>O Uso da Aplicação Normal de Gauss na Poligonalização de Superfícies Implícitas </v>
      </c>
      <c r="C72" s="352"/>
      <c r="D72" s="352"/>
      <c r="E72" s="352"/>
      <c r="F72" s="352"/>
      <c r="G72" s="352"/>
      <c r="H72" s="352"/>
      <c r="I72" s="352"/>
      <c r="J72" s="352"/>
      <c r="K72" s="352"/>
      <c r="L72" s="352"/>
      <c r="M72" s="352"/>
      <c r="N72" s="352"/>
      <c r="O72" s="352"/>
      <c r="P72" s="353"/>
      <c r="Q72" s="46"/>
    </row>
    <row r="73" spans="1:16" s="46" customFormat="1" ht="11.25">
      <c r="A73" s="427"/>
      <c r="B73" s="427"/>
      <c r="C73" s="427"/>
      <c r="D73" s="427"/>
      <c r="E73" s="427"/>
      <c r="F73" s="427"/>
      <c r="G73" s="427"/>
      <c r="H73" s="427"/>
      <c r="I73" s="427"/>
      <c r="J73" s="427"/>
      <c r="K73" s="427"/>
      <c r="L73" s="427"/>
      <c r="M73" s="427"/>
      <c r="N73" s="427"/>
      <c r="O73" s="427"/>
      <c r="P73" s="427"/>
    </row>
    <row r="74" spans="1:17" s="2" customFormat="1" ht="13.5" customHeight="1">
      <c r="A74" s="27" t="s">
        <v>78</v>
      </c>
      <c r="B74" s="397" t="str">
        <f>IF('[1]p27'!$A$117&lt;&gt;0,'[1]p27'!$A$117,"")</f>
        <v>Jamilson Ramos Campos</v>
      </c>
      <c r="C74" s="397"/>
      <c r="D74" s="397"/>
      <c r="E74" s="397"/>
      <c r="F74" s="398"/>
      <c r="G74" s="28" t="s">
        <v>79</v>
      </c>
      <c r="H74" s="109">
        <f>IF('[1]p27'!$G$121&lt;&gt;0,'[1]p27'!$G$121,"")</f>
        <v>38425</v>
      </c>
      <c r="I74" s="28" t="s">
        <v>80</v>
      </c>
      <c r="J74" s="109">
        <f>IF('[1]p27'!$H$121&lt;&gt;0,'[1]p27'!$H$121,"")</f>
        <v>39141</v>
      </c>
      <c r="K74" s="28" t="s">
        <v>84</v>
      </c>
      <c r="L74" s="422">
        <f>IF('[1]p27'!$J$119&lt;&gt;0,'[1]p27'!$J$119,"")</f>
      </c>
      <c r="M74" s="422"/>
      <c r="N74" s="422"/>
      <c r="O74" s="422"/>
      <c r="P74" s="423"/>
      <c r="Q74" s="46"/>
    </row>
    <row r="75" spans="1:17" s="2" customFormat="1" ht="13.5" customHeight="1">
      <c r="A75" s="27" t="s">
        <v>81</v>
      </c>
      <c r="B75" s="352" t="str">
        <f>IF('[1]p27'!$A$119&lt;&gt;0,'[1]p27'!$A$119,"")</f>
        <v>Modelos Deformáveis e Colisões</v>
      </c>
      <c r="C75" s="352"/>
      <c r="D75" s="352"/>
      <c r="E75" s="352"/>
      <c r="F75" s="352"/>
      <c r="G75" s="352"/>
      <c r="H75" s="352"/>
      <c r="I75" s="352"/>
      <c r="J75" s="352"/>
      <c r="K75" s="352"/>
      <c r="L75" s="352"/>
      <c r="M75" s="352"/>
      <c r="N75" s="352"/>
      <c r="O75" s="352"/>
      <c r="P75" s="353"/>
      <c r="Q75" s="46"/>
    </row>
    <row r="76" spans="1:16" s="46" customFormat="1" ht="11.25">
      <c r="A76" s="424"/>
      <c r="B76" s="424"/>
      <c r="C76" s="424"/>
      <c r="D76" s="424"/>
      <c r="E76" s="424"/>
      <c r="F76" s="424"/>
      <c r="G76" s="424"/>
      <c r="H76" s="424"/>
      <c r="I76" s="424"/>
      <c r="J76" s="424"/>
      <c r="K76" s="424"/>
      <c r="L76" s="424"/>
      <c r="M76" s="424"/>
      <c r="N76" s="424"/>
      <c r="O76" s="424"/>
      <c r="P76" s="424"/>
    </row>
    <row r="77" spans="1:19" s="45" customFormat="1" ht="11.25">
      <c r="A77" s="354" t="str">
        <f>T('[1]p31'!$C$13:$G$13)</f>
        <v>Vanio Fragoso de Melo</v>
      </c>
      <c r="B77" s="355"/>
      <c r="C77" s="355"/>
      <c r="D77" s="355"/>
      <c r="E77" s="356"/>
      <c r="F77" s="425"/>
      <c r="G77" s="426"/>
      <c r="H77" s="426"/>
      <c r="I77" s="426"/>
      <c r="J77" s="426"/>
      <c r="K77" s="426"/>
      <c r="L77" s="426"/>
      <c r="M77" s="426"/>
      <c r="N77" s="426"/>
      <c r="O77" s="426"/>
      <c r="P77" s="426"/>
      <c r="Q77" s="46"/>
      <c r="R77" s="44"/>
      <c r="S77" s="44"/>
    </row>
    <row r="78" spans="1:17" s="2" customFormat="1" ht="13.5" customHeight="1">
      <c r="A78" s="27" t="s">
        <v>78</v>
      </c>
      <c r="B78" s="397" t="str">
        <f>IF('[1]p31'!$A$110&lt;&gt;0,'[1]p31'!$A$110,"")</f>
        <v>Jamilson Ramos Campos</v>
      </c>
      <c r="C78" s="397"/>
      <c r="D78" s="397"/>
      <c r="E78" s="397"/>
      <c r="F78" s="398"/>
      <c r="G78" s="28" t="s">
        <v>79</v>
      </c>
      <c r="H78" s="109">
        <f>IF('[1]p31'!$G$114&lt;&gt;0,'[1]p31'!$G$114,"")</f>
        <v>38425</v>
      </c>
      <c r="I78" s="28" t="s">
        <v>80</v>
      </c>
      <c r="J78" s="109">
        <f>IF('[1]p31'!$H$114&lt;&gt;0,'[1]p31'!$H$114,"")</f>
      </c>
      <c r="K78" s="28" t="s">
        <v>84</v>
      </c>
      <c r="L78" s="422">
        <f>IF('[1]p31'!$J$112&lt;&gt;0,'[1]p31'!$J$112,"")</f>
      </c>
      <c r="M78" s="422"/>
      <c r="N78" s="422"/>
      <c r="O78" s="422"/>
      <c r="P78" s="423"/>
      <c r="Q78" s="46"/>
    </row>
    <row r="79" spans="1:17" s="2" customFormat="1" ht="13.5" customHeight="1">
      <c r="A79" s="27" t="s">
        <v>81</v>
      </c>
      <c r="B79" s="352" t="str">
        <f>IF('[1]p31'!$A$112&lt;&gt;0,'[1]p31'!$A$112,"")</f>
        <v>Modelos Deformáveis e Colisões</v>
      </c>
      <c r="C79" s="352"/>
      <c r="D79" s="352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353"/>
      <c r="Q79" s="46"/>
    </row>
    <row r="80" spans="1:16" s="46" customFormat="1" ht="11.25">
      <c r="A80" s="427"/>
      <c r="B80" s="427"/>
      <c r="C80" s="427"/>
      <c r="D80" s="427"/>
      <c r="E80" s="427"/>
      <c r="F80" s="427"/>
      <c r="G80" s="427"/>
      <c r="H80" s="427"/>
      <c r="I80" s="427"/>
      <c r="J80" s="427"/>
      <c r="K80" s="427"/>
      <c r="L80" s="427"/>
      <c r="M80" s="427"/>
      <c r="N80" s="427"/>
      <c r="O80" s="427"/>
      <c r="P80" s="427"/>
    </row>
  </sheetData>
  <sheetProtection password="CA19" sheet="1" objects="1" scenarios="1"/>
  <mergeCells count="115">
    <mergeCell ref="O3:P3"/>
    <mergeCell ref="F3:L3"/>
    <mergeCell ref="B78:F78"/>
    <mergeCell ref="L78:P78"/>
    <mergeCell ref="B74:F74"/>
    <mergeCell ref="L74:P74"/>
    <mergeCell ref="B75:P75"/>
    <mergeCell ref="B71:F71"/>
    <mergeCell ref="L71:P71"/>
    <mergeCell ref="A73:P73"/>
    <mergeCell ref="A80:P80"/>
    <mergeCell ref="A76:P76"/>
    <mergeCell ref="A77:E77"/>
    <mergeCell ref="F77:P77"/>
    <mergeCell ref="A70:E70"/>
    <mergeCell ref="F70:P70"/>
    <mergeCell ref="B79:P79"/>
    <mergeCell ref="B68:F68"/>
    <mergeCell ref="L68:P68"/>
    <mergeCell ref="B69:P69"/>
    <mergeCell ref="B72:P72"/>
    <mergeCell ref="A60:E60"/>
    <mergeCell ref="F60:P60"/>
    <mergeCell ref="B61:F61"/>
    <mergeCell ref="L61:P61"/>
    <mergeCell ref="B65:F65"/>
    <mergeCell ref="L65:P65"/>
    <mergeCell ref="B66:P66"/>
    <mergeCell ref="A67:P67"/>
    <mergeCell ref="A59:P59"/>
    <mergeCell ref="A64:E64"/>
    <mergeCell ref="F64:P64"/>
    <mergeCell ref="A56:E56"/>
    <mergeCell ref="F56:P56"/>
    <mergeCell ref="B57:F57"/>
    <mergeCell ref="L57:P57"/>
    <mergeCell ref="B58:P58"/>
    <mergeCell ref="A63:P63"/>
    <mergeCell ref="B62:P62"/>
    <mergeCell ref="B53:F53"/>
    <mergeCell ref="L53:P53"/>
    <mergeCell ref="B54:P54"/>
    <mergeCell ref="A55:P55"/>
    <mergeCell ref="B50:F50"/>
    <mergeCell ref="L50:P50"/>
    <mergeCell ref="B51:P51"/>
    <mergeCell ref="A52:P52"/>
    <mergeCell ref="B47:F47"/>
    <mergeCell ref="L47:P47"/>
    <mergeCell ref="B48:P48"/>
    <mergeCell ref="A49:P49"/>
    <mergeCell ref="B44:F44"/>
    <mergeCell ref="L44:P44"/>
    <mergeCell ref="B45:P45"/>
    <mergeCell ref="A46:P46"/>
    <mergeCell ref="A43:E43"/>
    <mergeCell ref="F43:P43"/>
    <mergeCell ref="Q1:Q5"/>
    <mergeCell ref="A1:P1"/>
    <mergeCell ref="A4:P5"/>
    <mergeCell ref="A2:P2"/>
    <mergeCell ref="M3:N3"/>
    <mergeCell ref="A6:E6"/>
    <mergeCell ref="F6:P6"/>
    <mergeCell ref="B7:F7"/>
    <mergeCell ref="L7:P7"/>
    <mergeCell ref="B8:P8"/>
    <mergeCell ref="A9:P9"/>
    <mergeCell ref="B10:F10"/>
    <mergeCell ref="L10:P10"/>
    <mergeCell ref="B11:P11"/>
    <mergeCell ref="A12:P12"/>
    <mergeCell ref="A13:E13"/>
    <mergeCell ref="F13:P13"/>
    <mergeCell ref="B14:F14"/>
    <mergeCell ref="L14:P14"/>
    <mergeCell ref="B15:P15"/>
    <mergeCell ref="A16:P16"/>
    <mergeCell ref="B17:F17"/>
    <mergeCell ref="L17:P17"/>
    <mergeCell ref="B18:P18"/>
    <mergeCell ref="A19:P19"/>
    <mergeCell ref="B20:F20"/>
    <mergeCell ref="L20:P20"/>
    <mergeCell ref="B21:P21"/>
    <mergeCell ref="A22:P22"/>
    <mergeCell ref="A23:E23"/>
    <mergeCell ref="F23:P23"/>
    <mergeCell ref="B24:F24"/>
    <mergeCell ref="L24:P24"/>
    <mergeCell ref="B25:P25"/>
    <mergeCell ref="A26:P26"/>
    <mergeCell ref="B27:F27"/>
    <mergeCell ref="L27:P27"/>
    <mergeCell ref="B33:F33"/>
    <mergeCell ref="L33:P33"/>
    <mergeCell ref="B28:P28"/>
    <mergeCell ref="A29:P29"/>
    <mergeCell ref="B30:F30"/>
    <mergeCell ref="L30:P30"/>
    <mergeCell ref="A42:P42"/>
    <mergeCell ref="B37:F37"/>
    <mergeCell ref="L37:P37"/>
    <mergeCell ref="B38:P38"/>
    <mergeCell ref="A39:P39"/>
    <mergeCell ref="A3:E3"/>
    <mergeCell ref="B40:F40"/>
    <mergeCell ref="L40:P40"/>
    <mergeCell ref="B41:P41"/>
    <mergeCell ref="B34:P34"/>
    <mergeCell ref="A35:P35"/>
    <mergeCell ref="A36:E36"/>
    <mergeCell ref="F36:P36"/>
    <mergeCell ref="B31:P31"/>
    <mergeCell ref="A32:P32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2" manualBreakCount="2">
    <brk id="35" max="255" man="1"/>
    <brk id="6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S88"/>
  <sheetViews>
    <sheetView workbookViewId="0" topLeftCell="A1">
      <selection activeCell="A4" sqref="A4:P5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8.8515625" style="0" customWidth="1"/>
    <col min="6" max="6" width="8.0039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5.8515625" style="0" customWidth="1"/>
    <col min="12" max="12" width="7.7109375" style="0" customWidth="1"/>
    <col min="13" max="14" width="6.57421875" style="0" customWidth="1"/>
    <col min="15" max="15" width="6.421875" style="0" customWidth="1"/>
    <col min="16" max="16" width="7.28125" style="0" customWidth="1"/>
    <col min="17" max="17" width="6.7109375" style="0" customWidth="1"/>
    <col min="18" max="19" width="5.8515625" style="0" customWidth="1"/>
  </cols>
  <sheetData>
    <row r="1" spans="1:17" ht="13.5" thickBot="1">
      <c r="A1" s="362" t="s">
        <v>189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4"/>
      <c r="Q1" s="365"/>
    </row>
    <row r="2" spans="1:17" ht="13.5" thickBot="1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</row>
    <row r="3" spans="1:17" ht="13.5" thickBot="1">
      <c r="A3" s="362" t="s">
        <v>100</v>
      </c>
      <c r="B3" s="363"/>
      <c r="C3" s="363"/>
      <c r="D3" s="364"/>
      <c r="E3" s="381"/>
      <c r="F3" s="369"/>
      <c r="G3" s="369"/>
      <c r="H3" s="369"/>
      <c r="I3" s="369"/>
      <c r="J3" s="369"/>
      <c r="K3" s="369"/>
      <c r="L3" s="369"/>
      <c r="M3" s="379" t="s">
        <v>85</v>
      </c>
      <c r="N3" s="380"/>
      <c r="O3" s="367" t="str">
        <f>'[1]p1'!$H$4</f>
        <v>2005.1</v>
      </c>
      <c r="P3" s="368"/>
      <c r="Q3" s="365"/>
    </row>
    <row r="4" spans="1:17" s="1" customFormat="1" ht="12.75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65"/>
    </row>
    <row r="5" spans="1:17" s="8" customFormat="1" ht="12.75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65"/>
    </row>
    <row r="6" spans="1:19" s="9" customFormat="1" ht="12.75">
      <c r="A6" s="354" t="str">
        <f>T('[1]p1'!$C$13:$G$13)</f>
        <v>Alciônio Saldanha de Oliveira</v>
      </c>
      <c r="B6" s="355"/>
      <c r="C6" s="355"/>
      <c r="D6" s="355"/>
      <c r="E6" s="356"/>
      <c r="F6" s="425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365"/>
      <c r="R6" s="25"/>
      <c r="S6" s="25"/>
    </row>
    <row r="7" spans="1:17" s="1" customFormat="1" ht="13.5" customHeight="1">
      <c r="A7" s="27" t="s">
        <v>78</v>
      </c>
      <c r="B7" s="397" t="str">
        <f>IF('[1]p1'!$A$78&lt;&gt;0,'[1]p1'!$A$78,"")</f>
        <v>Jadsan da Cunha dos Santos</v>
      </c>
      <c r="C7" s="397"/>
      <c r="D7" s="397"/>
      <c r="E7" s="397"/>
      <c r="F7" s="398"/>
      <c r="G7" s="28" t="s">
        <v>79</v>
      </c>
      <c r="H7" s="108">
        <f>IF('[1]p1'!$G$82&lt;&gt;0,'[1]p1'!$G$82,"")</f>
        <v>38512</v>
      </c>
      <c r="I7" s="28" t="s">
        <v>80</v>
      </c>
      <c r="J7" s="108">
        <f>IF('[1]p1'!$H$82&lt;&gt;0,'[1]p1'!$H$82,"")</f>
        <v>38878</v>
      </c>
      <c r="K7" s="28" t="s">
        <v>84</v>
      </c>
      <c r="L7" s="422" t="str">
        <f>IF('[1]p1'!$J$80&lt;&gt;0,'[1]p1'!$J$80,"")</f>
        <v>CNPq</v>
      </c>
      <c r="M7" s="422"/>
      <c r="N7" s="422"/>
      <c r="O7" s="422"/>
      <c r="P7" s="423"/>
      <c r="Q7" s="365"/>
    </row>
    <row r="8" spans="1:17" s="1" customFormat="1" ht="13.5" customHeight="1">
      <c r="A8" s="27" t="s">
        <v>81</v>
      </c>
      <c r="B8" s="374" t="str">
        <f>IF('[1]p1'!$A$80&lt;&gt;0,'[1]p1'!$A$80,"")</f>
        <v>Contextualizando a Matemática</v>
      </c>
      <c r="C8" s="374"/>
      <c r="D8" s="374"/>
      <c r="E8" s="374"/>
      <c r="F8" s="374"/>
      <c r="G8" s="374"/>
      <c r="H8" s="374"/>
      <c r="I8" s="374"/>
      <c r="J8" s="112" t="s">
        <v>29</v>
      </c>
      <c r="K8" s="374" t="str">
        <f>IF('[1]p1'!$A$82&lt;&gt;0,'[1]p1'!$A$82,"")</f>
        <v>PROLICEM</v>
      </c>
      <c r="L8" s="374"/>
      <c r="M8" s="374"/>
      <c r="N8" s="374"/>
      <c r="O8" s="374"/>
      <c r="P8" s="374"/>
      <c r="Q8" s="365"/>
    </row>
    <row r="9" spans="1:17" ht="12.75">
      <c r="A9" s="427"/>
      <c r="B9" s="427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365"/>
    </row>
    <row r="10" spans="1:17" s="1" customFormat="1" ht="13.5" customHeight="1">
      <c r="A10" s="27" t="s">
        <v>78</v>
      </c>
      <c r="B10" s="397" t="str">
        <f>IF('[1]p1'!$A$85&lt;&gt;0,'[1]p1'!$A$85,"")</f>
        <v>Jessica Lange Ferreira Melo</v>
      </c>
      <c r="C10" s="397"/>
      <c r="D10" s="397"/>
      <c r="E10" s="397"/>
      <c r="F10" s="398"/>
      <c r="G10" s="28" t="s">
        <v>79</v>
      </c>
      <c r="H10" s="108">
        <f>IF('[1]p1'!$G$89&lt;&gt;0,'[1]p1'!$G$89,"")</f>
        <v>38565</v>
      </c>
      <c r="I10" s="28" t="s">
        <v>80</v>
      </c>
      <c r="J10" s="108">
        <f>IF('[1]p1'!$H$89&lt;&gt;0,'[1]p1'!$H$89,"")</f>
        <v>38928</v>
      </c>
      <c r="K10" s="28" t="s">
        <v>84</v>
      </c>
      <c r="L10" s="422" t="str">
        <f>IF('[1]p1'!$J$87&lt;&gt;0,'[1]p1'!$J$87,"")</f>
        <v>CNPq</v>
      </c>
      <c r="M10" s="422"/>
      <c r="N10" s="422"/>
      <c r="O10" s="422"/>
      <c r="P10" s="423"/>
      <c r="Q10" s="365"/>
    </row>
    <row r="11" spans="1:17" s="1" customFormat="1" ht="13.5" customHeight="1">
      <c r="A11" s="27" t="s">
        <v>81</v>
      </c>
      <c r="B11" s="374" t="str">
        <f>IF('[1]p1'!$A$87&lt;&gt;0,'[1]p1'!$A$87,"")</f>
        <v>Equações Diferenciais</v>
      </c>
      <c r="C11" s="374"/>
      <c r="D11" s="374"/>
      <c r="E11" s="374"/>
      <c r="F11" s="374"/>
      <c r="G11" s="374"/>
      <c r="H11" s="374"/>
      <c r="I11" s="374"/>
      <c r="J11" s="112" t="s">
        <v>29</v>
      </c>
      <c r="K11" s="374" t="str">
        <f>IF('[1]p1'!$A$89&lt;&gt;0,'[1]p1'!$A$89,"")</f>
        <v>PIBIC</v>
      </c>
      <c r="L11" s="374"/>
      <c r="M11" s="374"/>
      <c r="N11" s="374"/>
      <c r="O11" s="374"/>
      <c r="P11" s="374"/>
      <c r="Q11" s="365"/>
    </row>
    <row r="12" spans="1:16" ht="12.75">
      <c r="A12" s="424"/>
      <c r="B12" s="424"/>
      <c r="C12" s="424"/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</row>
    <row r="13" spans="1:19" s="9" customFormat="1" ht="12.75">
      <c r="A13" s="354" t="str">
        <f>T('[1]p4'!$C$13:$G$13)</f>
        <v>Amauri Araújo Cruz</v>
      </c>
      <c r="B13" s="355"/>
      <c r="C13" s="355"/>
      <c r="D13" s="355"/>
      <c r="E13" s="356"/>
      <c r="F13" s="425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/>
      <c r="R13" s="25"/>
      <c r="S13" s="25"/>
    </row>
    <row r="14" spans="1:17" s="1" customFormat="1" ht="13.5" customHeight="1">
      <c r="A14" s="27" t="s">
        <v>78</v>
      </c>
      <c r="B14" s="397" t="str">
        <f>IF('[1]p4'!$A$78&lt;&gt;0,'[1]p4'!$A$78,"")</f>
        <v>Rivaldo Bezerra de Aquino Filho</v>
      </c>
      <c r="C14" s="397"/>
      <c r="D14" s="397"/>
      <c r="E14" s="397"/>
      <c r="F14" s="398"/>
      <c r="G14" s="28" t="s">
        <v>79</v>
      </c>
      <c r="H14" s="108">
        <f>IF('[1]p4'!$G$82&lt;&gt;0,'[1]p4'!$G$82,"")</f>
        <v>38384</v>
      </c>
      <c r="I14" s="28" t="s">
        <v>80</v>
      </c>
      <c r="J14" s="108">
        <f>IF('[1]p4'!$H$82&lt;&gt;0,'[1]p4'!$H$82,"")</f>
      </c>
      <c r="K14" s="28" t="s">
        <v>84</v>
      </c>
      <c r="L14" s="422">
        <f>IF('[1]p4'!$J$80&lt;&gt;0,'[1]p4'!$J$80,"")</f>
      </c>
      <c r="M14" s="422"/>
      <c r="N14" s="422"/>
      <c r="O14" s="422"/>
      <c r="P14" s="423"/>
      <c r="Q14"/>
    </row>
    <row r="15" spans="1:17" s="1" customFormat="1" ht="13.5" customHeight="1">
      <c r="A15" s="27" t="s">
        <v>81</v>
      </c>
      <c r="B15" s="374" t="str">
        <f>IF('[1]p4'!$A$80&lt;&gt;0,'[1]p4'!$A$80,"")</f>
        <v>Monitoria / DME</v>
      </c>
      <c r="C15" s="374"/>
      <c r="D15" s="374"/>
      <c r="E15" s="374"/>
      <c r="F15" s="374"/>
      <c r="G15" s="374"/>
      <c r="H15" s="374"/>
      <c r="I15" s="374"/>
      <c r="J15" s="112" t="s">
        <v>29</v>
      </c>
      <c r="K15" s="374" t="str">
        <f>IF('[1]p4'!$A$82&lt;&gt;0,'[1]p4'!$A$82,"")</f>
        <v>Monitoria</v>
      </c>
      <c r="L15" s="374"/>
      <c r="M15" s="374"/>
      <c r="N15" s="374"/>
      <c r="O15" s="374"/>
      <c r="P15" s="374"/>
      <c r="Q15"/>
    </row>
    <row r="16" spans="1:16" ht="12.75">
      <c r="A16" s="427"/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</row>
    <row r="17" spans="1:19" s="9" customFormat="1" ht="12.75">
      <c r="A17" s="354" t="str">
        <f>T('[1]p11'!$C$13:$G$13)</f>
        <v>Daniel Cordeiro de Morais Filho</v>
      </c>
      <c r="B17" s="355"/>
      <c r="C17" s="355"/>
      <c r="D17" s="355"/>
      <c r="E17" s="356"/>
      <c r="F17" s="425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/>
      <c r="R17" s="25"/>
      <c r="S17" s="25"/>
    </row>
    <row r="18" spans="1:17" s="1" customFormat="1" ht="13.5" customHeight="1">
      <c r="A18" s="27" t="s">
        <v>78</v>
      </c>
      <c r="B18" s="397" t="str">
        <f>IF('[1]p11'!$A$78&lt;&gt;0,'[1]p11'!$A$78,"")</f>
        <v>Leomaques Francisco Silva Bernardo</v>
      </c>
      <c r="C18" s="397"/>
      <c r="D18" s="397"/>
      <c r="E18" s="397"/>
      <c r="F18" s="398"/>
      <c r="G18" s="28" t="s">
        <v>79</v>
      </c>
      <c r="H18" s="108">
        <f>IF('[1]p11'!$G$82&lt;&gt;0,'[1]p11'!$G$82,"")</f>
      </c>
      <c r="I18" s="28" t="s">
        <v>80</v>
      </c>
      <c r="J18" s="108">
        <f>IF('[1]p11'!$H$82&lt;&gt;0,'[1]p11'!$H$82,"")</f>
      </c>
      <c r="K18" s="28" t="s">
        <v>84</v>
      </c>
      <c r="L18" s="422" t="str">
        <f>IF('[1]p11'!$J$80&lt;&gt;0,'[1]p11'!$J$80,"")</f>
        <v>CNPq</v>
      </c>
      <c r="M18" s="422"/>
      <c r="N18" s="422"/>
      <c r="O18" s="422"/>
      <c r="P18" s="423"/>
      <c r="Q18"/>
    </row>
    <row r="19" spans="1:17" s="1" customFormat="1" ht="13.5" customHeight="1">
      <c r="A19" s="27" t="s">
        <v>81</v>
      </c>
      <c r="B19" s="374" t="str">
        <f>IF('[1]p11'!$A$80&lt;&gt;0,'[1]p11'!$A$80,"")</f>
        <v>Equações Diferenciais Parciais</v>
      </c>
      <c r="C19" s="374"/>
      <c r="D19" s="374"/>
      <c r="E19" s="374"/>
      <c r="F19" s="374"/>
      <c r="G19" s="374"/>
      <c r="H19" s="374"/>
      <c r="I19" s="374"/>
      <c r="J19" s="112" t="s">
        <v>29</v>
      </c>
      <c r="K19" s="374" t="str">
        <f>IF('[1]p11'!$A$82&lt;&gt;0,'[1]p11'!$A$82,"")</f>
        <v>PIBIC</v>
      </c>
      <c r="L19" s="374"/>
      <c r="M19" s="374"/>
      <c r="N19" s="374"/>
      <c r="O19" s="374"/>
      <c r="P19" s="374"/>
      <c r="Q19"/>
    </row>
    <row r="20" spans="1:16" ht="12.75">
      <c r="A20" s="427"/>
      <c r="B20" s="427"/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</row>
    <row r="21" spans="1:19" s="9" customFormat="1" ht="12.75">
      <c r="A21" s="354" t="str">
        <f>T('[1]p14'!$C$13:$G$13)</f>
        <v>Francisco Antônio Morais de Souza</v>
      </c>
      <c r="B21" s="355"/>
      <c r="C21" s="355"/>
      <c r="D21" s="355"/>
      <c r="E21" s="356"/>
      <c r="F21" s="425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/>
      <c r="R21" s="25"/>
      <c r="S21" s="25"/>
    </row>
    <row r="22" spans="1:17" s="1" customFormat="1" ht="13.5" customHeight="1">
      <c r="A22" s="27" t="s">
        <v>78</v>
      </c>
      <c r="B22" s="397" t="str">
        <f>IF('[1]p14'!$A$78&lt;&gt;0,'[1]p14'!$A$78,"")</f>
        <v>Damião Ferreira de Paulo</v>
      </c>
      <c r="C22" s="397"/>
      <c r="D22" s="397"/>
      <c r="E22" s="397"/>
      <c r="F22" s="398"/>
      <c r="G22" s="28" t="s">
        <v>79</v>
      </c>
      <c r="H22" s="108">
        <f>IF('[1]p14'!$G$82&lt;&gt;0,'[1]p14'!$G$82,"")</f>
        <v>37631</v>
      </c>
      <c r="I22" s="28" t="s">
        <v>80</v>
      </c>
      <c r="J22" s="108">
        <f>IF('[1]p14'!$H$82&lt;&gt;0,'[1]p14'!$H$82,"")</f>
      </c>
      <c r="K22" s="28" t="s">
        <v>84</v>
      </c>
      <c r="L22" s="422" t="str">
        <f>IF('[1]p14'!$J$80&lt;&gt;0,'[1]p14'!$J$80,"")</f>
        <v>ANP</v>
      </c>
      <c r="M22" s="422"/>
      <c r="N22" s="422"/>
      <c r="O22" s="422"/>
      <c r="P22" s="423"/>
      <c r="Q22"/>
    </row>
    <row r="23" spans="1:17" s="1" customFormat="1" ht="13.5" customHeight="1">
      <c r="A23" s="27" t="s">
        <v>81</v>
      </c>
      <c r="B23" s="374" t="str">
        <f>IF('[1]p14'!$A$80&lt;&gt;0,'[1]p14'!$A$80,"")</f>
        <v>Um estudo sobre ajuste de histórico por regressão L1</v>
      </c>
      <c r="C23" s="374"/>
      <c r="D23" s="374"/>
      <c r="E23" s="374"/>
      <c r="F23" s="374"/>
      <c r="G23" s="374"/>
      <c r="H23" s="374"/>
      <c r="I23" s="374"/>
      <c r="J23" s="112" t="s">
        <v>29</v>
      </c>
      <c r="K23" s="374" t="str">
        <f>IF('[1]p14'!$A$82&lt;&gt;0,'[1]p14'!$A$82,"")</f>
        <v>Programa de Recursos Humanos da ANP-PRH25</v>
      </c>
      <c r="L23" s="374"/>
      <c r="M23" s="374"/>
      <c r="N23" s="374"/>
      <c r="O23" s="374"/>
      <c r="P23" s="374"/>
      <c r="Q23"/>
    </row>
    <row r="24" spans="1:16" ht="12.75">
      <c r="A24" s="427"/>
      <c r="B24" s="427"/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427"/>
      <c r="P24" s="427"/>
    </row>
    <row r="25" spans="1:17" s="1" customFormat="1" ht="13.5" customHeight="1">
      <c r="A25" s="27" t="s">
        <v>78</v>
      </c>
      <c r="B25" s="397" t="str">
        <f>IF('[1]p14'!$A$85&lt;&gt;0,'[1]p14'!$A$85,"")</f>
        <v>José Alexandre Ramos Vieira</v>
      </c>
      <c r="C25" s="397"/>
      <c r="D25" s="397"/>
      <c r="E25" s="397"/>
      <c r="F25" s="398"/>
      <c r="G25" s="28" t="s">
        <v>79</v>
      </c>
      <c r="H25" s="108">
        <f>IF('[1]p14'!$G$89&lt;&gt;0,'[1]p14'!$G$89,"")</f>
        <v>38534</v>
      </c>
      <c r="I25" s="28" t="s">
        <v>80</v>
      </c>
      <c r="J25" s="108">
        <f>IF('[1]p14'!$H$89&lt;&gt;0,'[1]p14'!$H$89,"")</f>
      </c>
      <c r="K25" s="28" t="s">
        <v>84</v>
      </c>
      <c r="L25" s="422" t="str">
        <f>IF('[1]p14'!$J$87&lt;&gt;0,'[1]p14'!$J$87,"")</f>
        <v>ANP</v>
      </c>
      <c r="M25" s="422"/>
      <c r="N25" s="422"/>
      <c r="O25" s="422"/>
      <c r="P25" s="423"/>
      <c r="Q25"/>
    </row>
    <row r="26" spans="1:17" s="1" customFormat="1" ht="13.5" customHeight="1">
      <c r="A26" s="27" t="s">
        <v>81</v>
      </c>
      <c r="B26" s="374" t="str">
        <f>IF('[1]p14'!$A$87&lt;&gt;0,'[1]p14'!$A$87,"")</f>
        <v>Modelagem de Derramamento de Óleo no Mar: Uma Abordagem Estatística</v>
      </c>
      <c r="C26" s="374"/>
      <c r="D26" s="374"/>
      <c r="E26" s="374"/>
      <c r="F26" s="374"/>
      <c r="G26" s="374"/>
      <c r="H26" s="374"/>
      <c r="I26" s="374"/>
      <c r="J26" s="112" t="s">
        <v>29</v>
      </c>
      <c r="K26" s="374" t="str">
        <f>IF('[1]p14'!$A$89&lt;&gt;0,'[1]p14'!$A$89,"")</f>
        <v>Programa de Recursos Humanos da ANP-PRH25</v>
      </c>
      <c r="L26" s="374"/>
      <c r="M26" s="374"/>
      <c r="N26" s="374"/>
      <c r="O26" s="374"/>
      <c r="P26" s="374"/>
      <c r="Q26"/>
    </row>
    <row r="27" spans="1:16" ht="12.75">
      <c r="A27" s="427"/>
      <c r="B27" s="427"/>
      <c r="C27" s="427"/>
      <c r="D27" s="427"/>
      <c r="E27" s="427"/>
      <c r="F27" s="427"/>
      <c r="G27" s="427"/>
      <c r="H27" s="427"/>
      <c r="I27" s="427"/>
      <c r="J27" s="427"/>
      <c r="K27" s="427"/>
      <c r="L27" s="427"/>
      <c r="M27" s="427"/>
      <c r="N27" s="427"/>
      <c r="O27" s="427"/>
      <c r="P27" s="427"/>
    </row>
    <row r="28" spans="1:17" s="1" customFormat="1" ht="13.5" customHeight="1">
      <c r="A28" s="27" t="s">
        <v>78</v>
      </c>
      <c r="B28" s="397" t="str">
        <f>IF('[1]p14'!$A$92&lt;&gt;0,'[1]p14'!$A$92,"")</f>
        <v>Klébio Dantas dos Santos</v>
      </c>
      <c r="C28" s="397"/>
      <c r="D28" s="397"/>
      <c r="E28" s="397"/>
      <c r="F28" s="398"/>
      <c r="G28" s="28" t="s">
        <v>79</v>
      </c>
      <c r="H28" s="108">
        <f>IF('[1]p14'!$G$96&lt;&gt;0,'[1]p14'!$G$96,"")</f>
        <v>38534</v>
      </c>
      <c r="I28" s="28" t="s">
        <v>80</v>
      </c>
      <c r="J28" s="108">
        <f>IF('[1]p14'!$H$96&lt;&gt;0,'[1]p14'!$H$96,"")</f>
      </c>
      <c r="K28" s="28" t="s">
        <v>84</v>
      </c>
      <c r="L28" s="422" t="str">
        <f>IF('[1]p14'!$J$94&lt;&gt;0,'[1]p14'!$J$94,"")</f>
        <v>ANP</v>
      </c>
      <c r="M28" s="422"/>
      <c r="N28" s="422"/>
      <c r="O28" s="422"/>
      <c r="P28" s="423"/>
      <c r="Q28"/>
    </row>
    <row r="29" spans="1:17" s="1" customFormat="1" ht="13.5" customHeight="1">
      <c r="A29" s="27" t="s">
        <v>81</v>
      </c>
      <c r="B29" s="374" t="str">
        <f>IF('[1]p14'!$A$94&lt;&gt;0,'[1]p14'!$A$94,"")</f>
        <v>Poluição Atmosférica Causada por Derramamento de Óleo no Mar</v>
      </c>
      <c r="C29" s="374"/>
      <c r="D29" s="374"/>
      <c r="E29" s="374"/>
      <c r="F29" s="374"/>
      <c r="G29" s="374"/>
      <c r="H29" s="374"/>
      <c r="I29" s="374"/>
      <c r="J29" s="112" t="s">
        <v>29</v>
      </c>
      <c r="K29" s="374" t="str">
        <f>IF('[1]p14'!$A$96&lt;&gt;0,'[1]p14'!$A$96,"")</f>
        <v>Programa de Recursos Humanos da ANP-PRH25</v>
      </c>
      <c r="L29" s="374"/>
      <c r="M29" s="374"/>
      <c r="N29" s="374"/>
      <c r="O29" s="374"/>
      <c r="P29" s="374"/>
      <c r="Q29"/>
    </row>
    <row r="30" spans="1:19" s="9" customFormat="1" ht="12.75">
      <c r="A30" s="354" t="str">
        <f>T('[1]p16'!$C$13:$G$13)</f>
        <v>Henrique Fernandes de Lima</v>
      </c>
      <c r="B30" s="355"/>
      <c r="C30" s="355"/>
      <c r="D30" s="355"/>
      <c r="E30" s="356"/>
      <c r="F30" s="425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/>
      <c r="R30" s="25"/>
      <c r="S30" s="25"/>
    </row>
    <row r="31" spans="1:17" s="1" customFormat="1" ht="13.5" customHeight="1">
      <c r="A31" s="27" t="s">
        <v>78</v>
      </c>
      <c r="B31" s="397" t="str">
        <f>IF('[1]p16'!$A$78&lt;&gt;0,'[1]p16'!$A$78,"")</f>
        <v>Josenildo Ferreira Galdino</v>
      </c>
      <c r="C31" s="397"/>
      <c r="D31" s="397"/>
      <c r="E31" s="397"/>
      <c r="F31" s="398"/>
      <c r="G31" s="28" t="s">
        <v>79</v>
      </c>
      <c r="H31" s="108">
        <f>IF('[1]p16'!$G$82&lt;&gt;0,'[1]p16'!$G$82,"")</f>
        <v>38537</v>
      </c>
      <c r="I31" s="28" t="s">
        <v>80</v>
      </c>
      <c r="J31" s="108">
        <f>IF('[1]p16'!$H$82&lt;&gt;0,'[1]p16'!$H$82,"")</f>
        <v>38660</v>
      </c>
      <c r="K31" s="28" t="s">
        <v>84</v>
      </c>
      <c r="L31" s="422">
        <f>IF('[1]p16'!$J$80&lt;&gt;0,'[1]p16'!$J$80,"")</f>
      </c>
      <c r="M31" s="422"/>
      <c r="N31" s="422"/>
      <c r="O31" s="422"/>
      <c r="P31" s="423"/>
      <c r="Q31"/>
    </row>
    <row r="32" spans="1:17" s="1" customFormat="1" ht="13.5" customHeight="1">
      <c r="A32" s="27" t="s">
        <v>81</v>
      </c>
      <c r="B32" s="374" t="str">
        <f>IF('[1]p16'!$A$80&lt;&gt;0,'[1]p16'!$A$80,"")</f>
        <v>Orientação de trabalho de monitoria</v>
      </c>
      <c r="C32" s="374"/>
      <c r="D32" s="374"/>
      <c r="E32" s="374"/>
      <c r="F32" s="374"/>
      <c r="G32" s="374"/>
      <c r="H32" s="374"/>
      <c r="I32" s="374"/>
      <c r="J32" s="112" t="s">
        <v>29</v>
      </c>
      <c r="K32" s="374" t="str">
        <f>IF('[1]p16'!$A$82&lt;&gt;0,'[1]p16'!$A$82,"")</f>
        <v>Monitoria</v>
      </c>
      <c r="L32" s="374"/>
      <c r="M32" s="374"/>
      <c r="N32" s="374"/>
      <c r="O32" s="374"/>
      <c r="P32" s="374"/>
      <c r="Q32"/>
    </row>
    <row r="33" spans="1:16" ht="12.75">
      <c r="A33" s="427"/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</row>
    <row r="34" spans="1:17" s="1" customFormat="1" ht="13.5" customHeight="1">
      <c r="A34" s="27" t="s">
        <v>78</v>
      </c>
      <c r="B34" s="397" t="str">
        <f>IF('[1]p16'!$A$85&lt;&gt;0,'[1]p16'!$A$85,"")</f>
        <v>Celiane Pereira de Santana</v>
      </c>
      <c r="C34" s="397"/>
      <c r="D34" s="397"/>
      <c r="E34" s="397"/>
      <c r="F34" s="398"/>
      <c r="G34" s="28" t="s">
        <v>79</v>
      </c>
      <c r="H34" s="108">
        <f>IF('[1]p16'!$G$89&lt;&gt;0,'[1]p16'!$G$89,"")</f>
        <v>38537</v>
      </c>
      <c r="I34" s="28" t="s">
        <v>80</v>
      </c>
      <c r="J34" s="108">
        <f>IF('[1]p16'!$H$89&lt;&gt;0,'[1]p16'!$H$89,"")</f>
        <v>38660</v>
      </c>
      <c r="K34" s="28" t="s">
        <v>84</v>
      </c>
      <c r="L34" s="422">
        <f>IF('[1]p16'!$J$87&lt;&gt;0,'[1]p16'!$J$87,"")</f>
      </c>
      <c r="M34" s="422"/>
      <c r="N34" s="422"/>
      <c r="O34" s="422"/>
      <c r="P34" s="423"/>
      <c r="Q34"/>
    </row>
    <row r="35" spans="1:17" s="1" customFormat="1" ht="13.5" customHeight="1">
      <c r="A35" s="27" t="s">
        <v>81</v>
      </c>
      <c r="B35" s="374" t="str">
        <f>IF('[1]p16'!$A$87&lt;&gt;0,'[1]p16'!$A$87,"")</f>
        <v>Orientação de trabalho de monitoria</v>
      </c>
      <c r="C35" s="374"/>
      <c r="D35" s="374"/>
      <c r="E35" s="374"/>
      <c r="F35" s="374"/>
      <c r="G35" s="374"/>
      <c r="H35" s="374"/>
      <c r="I35" s="374"/>
      <c r="J35" s="112" t="s">
        <v>29</v>
      </c>
      <c r="K35" s="374" t="str">
        <f>IF('[1]p16'!$A$89&lt;&gt;0,'[1]p16'!$A$89,"")</f>
        <v>Monitoria</v>
      </c>
      <c r="L35" s="374"/>
      <c r="M35" s="374"/>
      <c r="N35" s="374"/>
      <c r="O35" s="374"/>
      <c r="P35" s="374"/>
      <c r="Q35"/>
    </row>
    <row r="36" spans="1:16" ht="12.75">
      <c r="A36" s="427"/>
      <c r="B36" s="427"/>
      <c r="C36" s="427"/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N36" s="427"/>
      <c r="O36" s="427"/>
      <c r="P36" s="427"/>
    </row>
    <row r="37" spans="1:19" s="9" customFormat="1" ht="12.75">
      <c r="A37" s="354" t="str">
        <f>T('[1]p19'!$C$13:$G$13)</f>
        <v>José de Arimatéia Fernandes</v>
      </c>
      <c r="B37" s="355"/>
      <c r="C37" s="355"/>
      <c r="D37" s="355"/>
      <c r="E37" s="356"/>
      <c r="F37" s="425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/>
      <c r="R37" s="25"/>
      <c r="S37" s="25"/>
    </row>
    <row r="38" spans="1:17" s="1" customFormat="1" ht="13.5" customHeight="1">
      <c r="A38" s="27" t="s">
        <v>78</v>
      </c>
      <c r="B38" s="397" t="str">
        <f>IF('[1]p19'!$A$85&lt;&gt;0,'[1]p19'!$A$85,"")</f>
        <v>Luciano Martins Barros</v>
      </c>
      <c r="C38" s="397"/>
      <c r="D38" s="397"/>
      <c r="E38" s="397"/>
      <c r="F38" s="398"/>
      <c r="G38" s="28" t="s">
        <v>79</v>
      </c>
      <c r="H38" s="108">
        <f>IF('[1]p19'!$G$89&lt;&gt;0,'[1]p19'!$G$89,"")</f>
        <v>38453</v>
      </c>
      <c r="I38" s="28" t="s">
        <v>80</v>
      </c>
      <c r="J38" s="108">
        <f>IF('[1]p19'!$H$89&lt;&gt;0,'[1]p19'!$H$89,"")</f>
        <v>39183</v>
      </c>
      <c r="K38" s="28" t="s">
        <v>84</v>
      </c>
      <c r="L38" s="422" t="str">
        <f>IF('[1]p19'!$J$87&lt;&gt;0,'[1]p19'!$J$87,"")</f>
        <v>ANP</v>
      </c>
      <c r="M38" s="422"/>
      <c r="N38" s="422"/>
      <c r="O38" s="422"/>
      <c r="P38" s="423"/>
      <c r="Q38"/>
    </row>
    <row r="39" spans="1:17" s="1" customFormat="1" ht="13.5" customHeight="1">
      <c r="A39" s="27" t="s">
        <v>81</v>
      </c>
      <c r="B39" s="374" t="str">
        <f>IF('[1]p19'!$A$87&lt;&gt;0,'[1]p19'!$A$87,"")</f>
        <v>Propagação de Ondas de Águas Rasas em Meio Heterogêneo água e óleo</v>
      </c>
      <c r="C39" s="374"/>
      <c r="D39" s="374"/>
      <c r="E39" s="374"/>
      <c r="F39" s="374"/>
      <c r="G39" s="374"/>
      <c r="H39" s="374"/>
      <c r="I39" s="374"/>
      <c r="J39" s="112" t="s">
        <v>29</v>
      </c>
      <c r="K39" s="374" t="str">
        <f>IF('[1]p19'!$A$89&lt;&gt;0,'[1]p19'!$A$89,"")</f>
        <v>Programa de Recursos Humanos da ANP-PRH25</v>
      </c>
      <c r="L39" s="374"/>
      <c r="M39" s="374"/>
      <c r="N39" s="374"/>
      <c r="O39" s="374"/>
      <c r="P39" s="374"/>
      <c r="Q39"/>
    </row>
    <row r="40" spans="1:16" ht="12.75">
      <c r="A40" s="427"/>
      <c r="B40" s="427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  <c r="O40" s="427"/>
      <c r="P40" s="427"/>
    </row>
    <row r="41" spans="1:17" s="1" customFormat="1" ht="13.5" customHeight="1">
      <c r="A41" s="27" t="s">
        <v>78</v>
      </c>
      <c r="B41" s="397" t="str">
        <f>IF('[1]p19'!$A$92&lt;&gt;0,'[1]p19'!$A$92,"")</f>
        <v>Carlos André Carneiro de Oliveira</v>
      </c>
      <c r="C41" s="397"/>
      <c r="D41" s="397"/>
      <c r="E41" s="397"/>
      <c r="F41" s="398"/>
      <c r="G41" s="28" t="s">
        <v>79</v>
      </c>
      <c r="H41" s="108">
        <f>IF('[1]p19'!$G$96&lt;&gt;0,'[1]p19'!$G$96,"")</f>
        <v>38453</v>
      </c>
      <c r="I41" s="28" t="s">
        <v>80</v>
      </c>
      <c r="J41" s="108">
        <f>IF('[1]p19'!$H$96&lt;&gt;0,'[1]p19'!$H$96,"")</f>
        <v>38696</v>
      </c>
      <c r="K41" s="28" t="s">
        <v>84</v>
      </c>
      <c r="L41" s="422">
        <f>IF('[1]p19'!$J$94&lt;&gt;0,'[1]p19'!$J$94,"")</f>
      </c>
      <c r="M41" s="422"/>
      <c r="N41" s="422"/>
      <c r="O41" s="422"/>
      <c r="P41" s="423"/>
      <c r="Q41"/>
    </row>
    <row r="42" spans="1:17" s="1" customFormat="1" ht="13.5" customHeight="1">
      <c r="A42" s="27" t="s">
        <v>81</v>
      </c>
      <c r="B42" s="374" t="str">
        <f>IF('[1]p19'!$A$94&lt;&gt;0,'[1]p19'!$A$94,"")</f>
        <v>Projeto de Extensão: Olimpíada Campinense de Matemática</v>
      </c>
      <c r="C42" s="374"/>
      <c r="D42" s="374"/>
      <c r="E42" s="374"/>
      <c r="F42" s="374"/>
      <c r="G42" s="374"/>
      <c r="H42" s="374"/>
      <c r="I42" s="374"/>
      <c r="J42" s="112" t="s">
        <v>29</v>
      </c>
      <c r="K42" s="374" t="str">
        <f>IF('[1]p19'!$A$96&lt;&gt;0,'[1]p19'!$A$96,"")</f>
        <v>Extensão-PROBEX</v>
      </c>
      <c r="L42" s="374"/>
      <c r="M42" s="374"/>
      <c r="N42" s="374"/>
      <c r="O42" s="374"/>
      <c r="P42" s="374"/>
      <c r="Q42"/>
    </row>
    <row r="43" spans="1:16" ht="12.75">
      <c r="A43" s="427"/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  <c r="O43" s="427"/>
      <c r="P43" s="427"/>
    </row>
    <row r="44" spans="1:19" s="9" customFormat="1" ht="12.75">
      <c r="A44" s="354" t="str">
        <f>T('[1]p21'!$C$13:$G$13)</f>
        <v>José Lindomberg Possiano Barreiro</v>
      </c>
      <c r="B44" s="355"/>
      <c r="C44" s="355"/>
      <c r="D44" s="355"/>
      <c r="E44" s="356"/>
      <c r="F44" s="425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/>
      <c r="R44" s="25"/>
      <c r="S44" s="25"/>
    </row>
    <row r="45" spans="1:17" s="1" customFormat="1" ht="13.5" customHeight="1">
      <c r="A45" s="27" t="s">
        <v>78</v>
      </c>
      <c r="B45" s="397" t="str">
        <f>IF('[1]p21'!$A$78&lt;&gt;0,'[1]p21'!$A$78,"")</f>
        <v>Eduardo da Silva Santos</v>
      </c>
      <c r="C45" s="397"/>
      <c r="D45" s="397"/>
      <c r="E45" s="397"/>
      <c r="F45" s="398"/>
      <c r="G45" s="28" t="s">
        <v>79</v>
      </c>
      <c r="H45" s="108">
        <f>IF('[1]p21'!$G$82&lt;&gt;0,'[1]p21'!$G$82,"")</f>
        <v>38568</v>
      </c>
      <c r="I45" s="28" t="s">
        <v>80</v>
      </c>
      <c r="J45" s="108">
        <f>IF('[1]p21'!$H$82&lt;&gt;0,'[1]p21'!$H$82,"")</f>
        <v>38702</v>
      </c>
      <c r="K45" s="28" t="s">
        <v>84</v>
      </c>
      <c r="L45" s="422" t="str">
        <f>IF('[1]p21'!$J$80&lt;&gt;0,'[1]p21'!$J$80,"")</f>
        <v>CNPq</v>
      </c>
      <c r="M45" s="422"/>
      <c r="N45" s="422"/>
      <c r="O45" s="422"/>
      <c r="P45" s="423"/>
      <c r="Q45"/>
    </row>
    <row r="46" spans="1:17" s="1" customFormat="1" ht="13.5" customHeight="1">
      <c r="A46" s="27" t="s">
        <v>81</v>
      </c>
      <c r="B46" s="374" t="str">
        <f>IF('[1]p21'!$A$80&lt;&gt;0,'[1]p21'!$A$80,"")</f>
        <v>Álgebra Linear com Aplicações em Estatística</v>
      </c>
      <c r="C46" s="374"/>
      <c r="D46" s="374"/>
      <c r="E46" s="374"/>
      <c r="F46" s="374"/>
      <c r="G46" s="374"/>
      <c r="H46" s="374"/>
      <c r="I46" s="374"/>
      <c r="J46" s="112" t="s">
        <v>29</v>
      </c>
      <c r="K46" s="374" t="str">
        <f>IF('[1]p21'!$A$82&lt;&gt;0,'[1]p21'!$A$82,"")</f>
        <v>PIBIC</v>
      </c>
      <c r="L46" s="374"/>
      <c r="M46" s="374"/>
      <c r="N46" s="374"/>
      <c r="O46" s="374"/>
      <c r="P46" s="374"/>
      <c r="Q46"/>
    </row>
    <row r="47" spans="1:16" ht="12.75">
      <c r="A47" s="427"/>
      <c r="B47" s="427"/>
      <c r="C47" s="427"/>
      <c r="D47" s="427"/>
      <c r="E47" s="427"/>
      <c r="F47" s="427"/>
      <c r="G47" s="427"/>
      <c r="H47" s="427"/>
      <c r="I47" s="427"/>
      <c r="J47" s="427"/>
      <c r="K47" s="427"/>
      <c r="L47" s="427"/>
      <c r="M47" s="427"/>
      <c r="N47" s="427"/>
      <c r="O47" s="427"/>
      <c r="P47" s="427"/>
    </row>
    <row r="48" spans="1:17" s="1" customFormat="1" ht="13.5" customHeight="1">
      <c r="A48" s="27" t="s">
        <v>78</v>
      </c>
      <c r="B48" s="397" t="str">
        <f>IF('[1]p21'!$A$85&lt;&gt;0,'[1]p21'!$A$85,"")</f>
        <v>Bruno Formiga Guimarâes</v>
      </c>
      <c r="C48" s="397"/>
      <c r="D48" s="397"/>
      <c r="E48" s="397"/>
      <c r="F48" s="398"/>
      <c r="G48" s="28" t="s">
        <v>79</v>
      </c>
      <c r="H48" s="108">
        <f>IF('[1]p21'!$G$89&lt;&gt;0,'[1]p21'!$G$89,"")</f>
        <v>38544</v>
      </c>
      <c r="I48" s="28" t="s">
        <v>80</v>
      </c>
      <c r="J48" s="108">
        <f>IF('[1]p21'!$H$89&lt;&gt;0,'[1]p21'!$H$89,"")</f>
        <v>38660</v>
      </c>
      <c r="K48" s="28" t="s">
        <v>84</v>
      </c>
      <c r="L48" s="422">
        <f>IF('[1]p21'!$J$87&lt;&gt;0,'[1]p21'!$J$87,"")</f>
      </c>
      <c r="M48" s="422"/>
      <c r="N48" s="422"/>
      <c r="O48" s="422"/>
      <c r="P48" s="423"/>
      <c r="Q48"/>
    </row>
    <row r="49" spans="1:17" s="1" customFormat="1" ht="13.5" customHeight="1">
      <c r="A49" s="27" t="s">
        <v>81</v>
      </c>
      <c r="B49" s="374" t="str">
        <f>IF('[1]p21'!$A$87&lt;&gt;0,'[1]p21'!$A$87,"")</f>
        <v>Orientação de Monitoria</v>
      </c>
      <c r="C49" s="374"/>
      <c r="D49" s="374"/>
      <c r="E49" s="374"/>
      <c r="F49" s="374"/>
      <c r="G49" s="374"/>
      <c r="H49" s="374"/>
      <c r="I49" s="374"/>
      <c r="J49" s="112" t="s">
        <v>29</v>
      </c>
      <c r="K49" s="374" t="str">
        <f>IF('[1]p21'!$A$89&lt;&gt;0,'[1]p21'!$A$89,"")</f>
        <v>Monitoria</v>
      </c>
      <c r="L49" s="374"/>
      <c r="M49" s="374"/>
      <c r="N49" s="374"/>
      <c r="O49" s="374"/>
      <c r="P49" s="374"/>
      <c r="Q49"/>
    </row>
    <row r="50" spans="1:16" ht="12.75">
      <c r="A50" s="427"/>
      <c r="B50" s="427"/>
      <c r="C50" s="427"/>
      <c r="D50" s="427"/>
      <c r="E50" s="427"/>
      <c r="F50" s="427"/>
      <c r="G50" s="427"/>
      <c r="H50" s="427"/>
      <c r="I50" s="427"/>
      <c r="J50" s="427"/>
      <c r="K50" s="427"/>
      <c r="L50" s="427"/>
      <c r="M50" s="427"/>
      <c r="N50" s="427"/>
      <c r="O50" s="427"/>
      <c r="P50" s="427"/>
    </row>
    <row r="51" spans="1:19" s="9" customFormat="1" ht="12.75">
      <c r="A51" s="354" t="str">
        <f>T('[1]p22'!$C$13:$G$13)</f>
        <v>José Luiz Neto</v>
      </c>
      <c r="B51" s="355"/>
      <c r="C51" s="355"/>
      <c r="D51" s="355"/>
      <c r="E51" s="356"/>
      <c r="F51" s="425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/>
      <c r="R51" s="25"/>
      <c r="S51" s="25"/>
    </row>
    <row r="52" spans="1:17" s="1" customFormat="1" ht="13.5" customHeight="1">
      <c r="A52" s="27" t="s">
        <v>78</v>
      </c>
      <c r="B52" s="397" t="str">
        <f>IF('[1]p22'!$A$78&lt;&gt;0,'[1]p22'!$A$78,"")</f>
        <v>Jardel Alves Leite</v>
      </c>
      <c r="C52" s="397"/>
      <c r="D52" s="397"/>
      <c r="E52" s="397"/>
      <c r="F52" s="398"/>
      <c r="G52" s="28" t="s">
        <v>79</v>
      </c>
      <c r="H52" s="108">
        <f>IF('[1]p22'!$G$82&lt;&gt;0,'[1]p22'!$G$82,"")</f>
        <v>38553</v>
      </c>
      <c r="I52" s="28" t="s">
        <v>80</v>
      </c>
      <c r="J52" s="108">
        <f>IF('[1]p22'!$H$82&lt;&gt;0,'[1]p22'!$H$82,"")</f>
        <v>38660</v>
      </c>
      <c r="K52" s="28" t="s">
        <v>84</v>
      </c>
      <c r="L52" s="422" t="str">
        <f>IF('[1]p22'!$J$80&lt;&gt;0,'[1]p22'!$J$80,"")</f>
        <v>FAPESQ</v>
      </c>
      <c r="M52" s="422"/>
      <c r="N52" s="422"/>
      <c r="O52" s="422"/>
      <c r="P52" s="423"/>
      <c r="Q52"/>
    </row>
    <row r="53" spans="1:17" s="1" customFormat="1" ht="13.5" customHeight="1">
      <c r="A53" s="27" t="s">
        <v>81</v>
      </c>
      <c r="B53" s="374" t="str">
        <f>IF('[1]p22'!$A$80&lt;&gt;0,'[1]p22'!$A$80,"")</f>
        <v>A Monitoria no DME</v>
      </c>
      <c r="C53" s="374"/>
      <c r="D53" s="374"/>
      <c r="E53" s="374"/>
      <c r="F53" s="374"/>
      <c r="G53" s="374"/>
      <c r="H53" s="374"/>
      <c r="I53" s="374"/>
      <c r="J53" s="112" t="s">
        <v>29</v>
      </c>
      <c r="K53" s="374" t="str">
        <f>IF('[1]p22'!$A$82&lt;&gt;0,'[1]p22'!$A$82,"")</f>
        <v>Monitoria</v>
      </c>
      <c r="L53" s="374"/>
      <c r="M53" s="374"/>
      <c r="N53" s="374"/>
      <c r="O53" s="374"/>
      <c r="P53" s="374"/>
      <c r="Q53"/>
    </row>
    <row r="54" spans="1:16" ht="12.75">
      <c r="A54" s="427"/>
      <c r="B54" s="427"/>
      <c r="C54" s="427"/>
      <c r="D54" s="427"/>
      <c r="E54" s="427"/>
      <c r="F54" s="427"/>
      <c r="G54" s="427"/>
      <c r="H54" s="427"/>
      <c r="I54" s="427"/>
      <c r="J54" s="427"/>
      <c r="K54" s="427"/>
      <c r="L54" s="427"/>
      <c r="M54" s="427"/>
      <c r="N54" s="427"/>
      <c r="O54" s="427"/>
      <c r="P54" s="427"/>
    </row>
    <row r="55" spans="1:17" s="1" customFormat="1" ht="13.5" customHeight="1">
      <c r="A55" s="27" t="s">
        <v>78</v>
      </c>
      <c r="B55" s="397" t="str">
        <f>IF('[1]p22'!$A$85&lt;&gt;0,'[1]p22'!$A$85,"")</f>
        <v>Maria Lidiane Chaves da Costa</v>
      </c>
      <c r="C55" s="397"/>
      <c r="D55" s="397"/>
      <c r="E55" s="397"/>
      <c r="F55" s="398"/>
      <c r="G55" s="28" t="s">
        <v>79</v>
      </c>
      <c r="H55" s="108">
        <f>IF('[1]p22'!$G$89&lt;&gt;0,'[1]p22'!$G$89,"")</f>
        <v>38546</v>
      </c>
      <c r="I55" s="28" t="s">
        <v>80</v>
      </c>
      <c r="J55" s="108">
        <f>IF('[1]p22'!$H$89&lt;&gt;0,'[1]p22'!$H$89,"")</f>
        <v>38660</v>
      </c>
      <c r="K55" s="28" t="s">
        <v>84</v>
      </c>
      <c r="L55" s="422" t="str">
        <f>IF('[1]p22'!$J$87&lt;&gt;0,'[1]p22'!$J$87,"")</f>
        <v>FAPESQ</v>
      </c>
      <c r="M55" s="422"/>
      <c r="N55" s="422"/>
      <c r="O55" s="422"/>
      <c r="P55" s="423"/>
      <c r="Q55"/>
    </row>
    <row r="56" spans="1:17" s="1" customFormat="1" ht="13.5" customHeight="1">
      <c r="A56" s="27" t="s">
        <v>81</v>
      </c>
      <c r="B56" s="374" t="str">
        <f>IF('[1]p22'!$A$87&lt;&gt;0,'[1]p22'!$A$87,"")</f>
        <v>Contextualizando a Matemática</v>
      </c>
      <c r="C56" s="374"/>
      <c r="D56" s="374"/>
      <c r="E56" s="374"/>
      <c r="F56" s="374"/>
      <c r="G56" s="374"/>
      <c r="H56" s="374"/>
      <c r="I56" s="374"/>
      <c r="J56" s="112" t="s">
        <v>29</v>
      </c>
      <c r="K56" s="374" t="str">
        <f>IF('[1]p22'!$A$89&lt;&gt;0,'[1]p22'!$A$89,"")</f>
        <v>PROLICEM</v>
      </c>
      <c r="L56" s="374"/>
      <c r="M56" s="374"/>
      <c r="N56" s="374"/>
      <c r="O56" s="374"/>
      <c r="P56" s="374"/>
      <c r="Q56"/>
    </row>
    <row r="57" spans="1:16" ht="12.75">
      <c r="A57" s="427"/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</row>
    <row r="58" spans="1:19" s="9" customFormat="1" ht="12.75">
      <c r="A58" s="354" t="str">
        <f>T('[1]p27'!$C$13:$G$13)</f>
        <v>Rosana Marques da Silva</v>
      </c>
      <c r="B58" s="355"/>
      <c r="C58" s="355"/>
      <c r="D58" s="355"/>
      <c r="E58" s="356"/>
      <c r="F58" s="425"/>
      <c r="G58" s="426"/>
      <c r="H58" s="426"/>
      <c r="I58" s="426"/>
      <c r="J58" s="426"/>
      <c r="K58" s="426"/>
      <c r="L58" s="426"/>
      <c r="M58" s="426"/>
      <c r="N58" s="426"/>
      <c r="O58" s="426"/>
      <c r="P58" s="426"/>
      <c r="Q58"/>
      <c r="R58" s="25"/>
      <c r="S58" s="25"/>
    </row>
    <row r="59" spans="1:17" s="1" customFormat="1" ht="13.5" customHeight="1">
      <c r="A59" s="27" t="s">
        <v>78</v>
      </c>
      <c r="B59" s="397" t="str">
        <f>IF('[1]p27'!$A$78&lt;&gt;0,'[1]p27'!$A$78,"")</f>
        <v>Jefferson Abrantes dos Santos</v>
      </c>
      <c r="C59" s="397"/>
      <c r="D59" s="397"/>
      <c r="E59" s="397"/>
      <c r="F59" s="398"/>
      <c r="G59" s="28" t="s">
        <v>79</v>
      </c>
      <c r="H59" s="108">
        <f>IF('[1]p27'!$G$82&lt;&gt;0,'[1]p27'!$G$82,"")</f>
        <v>37834</v>
      </c>
      <c r="I59" s="28" t="s">
        <v>80</v>
      </c>
      <c r="J59" s="108">
        <f>IF('[1]p27'!$H$82&lt;&gt;0,'[1]p27'!$H$82,"")</f>
        <v>38657</v>
      </c>
      <c r="K59" s="28" t="s">
        <v>84</v>
      </c>
      <c r="L59" s="422" t="str">
        <f>IF('[1]p27'!$J$80&lt;&gt;0,'[1]p27'!$J$80,"")</f>
        <v>ANP</v>
      </c>
      <c r="M59" s="422"/>
      <c r="N59" s="422"/>
      <c r="O59" s="422"/>
      <c r="P59" s="423"/>
      <c r="Q59"/>
    </row>
    <row r="60" spans="1:17" s="1" customFormat="1" ht="13.5" customHeight="1">
      <c r="A60" s="27" t="s">
        <v>81</v>
      </c>
      <c r="B60" s="374" t="str">
        <f>IF('[1]p27'!$A$80&lt;&gt;0,'[1]p27'!$A$80,"")</f>
        <v>Estudo de métodos  de modelagem estocástica para a geração de cenários de reservatórios petrolíferos </v>
      </c>
      <c r="C60" s="374"/>
      <c r="D60" s="374"/>
      <c r="E60" s="374"/>
      <c r="F60" s="374"/>
      <c r="G60" s="374"/>
      <c r="H60" s="374"/>
      <c r="I60" s="374"/>
      <c r="J60" s="112" t="s">
        <v>29</v>
      </c>
      <c r="K60" s="374" t="str">
        <f>IF('[1]p27'!$A$82&lt;&gt;0,'[1]p27'!$A$82,"")</f>
        <v>Programa de Recursos Humanos da ANP-PRH25</v>
      </c>
      <c r="L60" s="374"/>
      <c r="M60" s="374"/>
      <c r="N60" s="374"/>
      <c r="O60" s="374"/>
      <c r="P60" s="374"/>
      <c r="Q60"/>
    </row>
    <row r="61" spans="1:16" ht="12.75">
      <c r="A61" s="427"/>
      <c r="B61" s="427"/>
      <c r="C61" s="427"/>
      <c r="D61" s="427"/>
      <c r="E61" s="427"/>
      <c r="F61" s="427"/>
      <c r="G61" s="427"/>
      <c r="H61" s="427"/>
      <c r="I61" s="427"/>
      <c r="J61" s="427"/>
      <c r="K61" s="427"/>
      <c r="L61" s="427"/>
      <c r="M61" s="427"/>
      <c r="N61" s="427"/>
      <c r="O61" s="427"/>
      <c r="P61" s="427"/>
    </row>
    <row r="62" spans="1:17" s="1" customFormat="1" ht="13.5" customHeight="1">
      <c r="A62" s="27" t="s">
        <v>78</v>
      </c>
      <c r="B62" s="397" t="str">
        <f>IF('[1]p27'!$A$85&lt;&gt;0,'[1]p27'!$A$85,"")</f>
        <v>André Luiz Firmino Alves</v>
      </c>
      <c r="C62" s="397"/>
      <c r="D62" s="397"/>
      <c r="E62" s="397"/>
      <c r="F62" s="398"/>
      <c r="G62" s="28" t="s">
        <v>79</v>
      </c>
      <c r="H62" s="108">
        <f>IF('[1]p27'!$G$89&lt;&gt;0,'[1]p27'!$G$89,"")</f>
        <v>38565</v>
      </c>
      <c r="I62" s="28" t="s">
        <v>80</v>
      </c>
      <c r="J62" s="108">
        <f>IF('[1]p27'!$H$89&lt;&gt;0,'[1]p27'!$H$89,"")</f>
        <v>39264</v>
      </c>
      <c r="K62" s="28" t="s">
        <v>84</v>
      </c>
      <c r="L62" s="422" t="str">
        <f>IF('[1]p27'!$J$87&lt;&gt;0,'[1]p27'!$J$87,"")</f>
        <v>ANP</v>
      </c>
      <c r="M62" s="422"/>
      <c r="N62" s="422"/>
      <c r="O62" s="422"/>
      <c r="P62" s="423"/>
      <c r="Q62"/>
    </row>
    <row r="63" spans="1:17" s="1" customFormat="1" ht="13.5" customHeight="1">
      <c r="A63" s="27" t="s">
        <v>81</v>
      </c>
      <c r="B63" s="374" t="str">
        <f>IF('[1]p27'!$A$87&lt;&gt;0,'[1]p27'!$A$87,"")</f>
        <v>Geração de Cenários Tridimensionais de Reservatórios Petrolíferos Canalizados</v>
      </c>
      <c r="C63" s="374"/>
      <c r="D63" s="374"/>
      <c r="E63" s="374"/>
      <c r="F63" s="374"/>
      <c r="G63" s="374"/>
      <c r="H63" s="374"/>
      <c r="I63" s="374"/>
      <c r="J63" s="112" t="s">
        <v>29</v>
      </c>
      <c r="K63" s="374" t="str">
        <f>IF('[1]p27'!$A$89&lt;&gt;0,'[1]p27'!$A$89,"")</f>
        <v>Programa de Recursos Humanos da ANP-PRH25</v>
      </c>
      <c r="L63" s="374"/>
      <c r="M63" s="374"/>
      <c r="N63" s="374"/>
      <c r="O63" s="374"/>
      <c r="P63" s="374"/>
      <c r="Q63"/>
    </row>
    <row r="64" spans="1:19" s="9" customFormat="1" ht="12.75">
      <c r="A64" s="354" t="str">
        <f>T('[1]p30'!$C$13:$G$13)</f>
        <v>Vandik Estevam Barbosa</v>
      </c>
      <c r="B64" s="355"/>
      <c r="C64" s="355"/>
      <c r="D64" s="355"/>
      <c r="E64" s="356"/>
      <c r="F64" s="425"/>
      <c r="G64" s="426"/>
      <c r="H64" s="426"/>
      <c r="I64" s="426"/>
      <c r="J64" s="426"/>
      <c r="K64" s="426"/>
      <c r="L64" s="426"/>
      <c r="M64" s="426"/>
      <c r="N64" s="426"/>
      <c r="O64" s="426"/>
      <c r="P64" s="426"/>
      <c r="Q64"/>
      <c r="R64" s="25"/>
      <c r="S64" s="25"/>
    </row>
    <row r="65" spans="1:17" s="1" customFormat="1" ht="13.5" customHeight="1">
      <c r="A65" s="27" t="s">
        <v>78</v>
      </c>
      <c r="B65" s="397" t="str">
        <f>IF('[1]p30'!$A$78&lt;&gt;0,'[1]p30'!$A$78,"")</f>
        <v>José Bruno da Silva Neto</v>
      </c>
      <c r="C65" s="397"/>
      <c r="D65" s="397"/>
      <c r="E65" s="397"/>
      <c r="F65" s="398"/>
      <c r="G65" s="28" t="s">
        <v>79</v>
      </c>
      <c r="H65" s="108">
        <f>IF('[1]p30'!$G$82&lt;&gt;0,'[1]p30'!$G$82,"")</f>
        <v>38537</v>
      </c>
      <c r="I65" s="28" t="s">
        <v>80</v>
      </c>
      <c r="J65" s="108">
        <f>IF('[1]p30'!$H$82&lt;&gt;0,'[1]p30'!$H$82,"")</f>
        <v>38660</v>
      </c>
      <c r="K65" s="28" t="s">
        <v>84</v>
      </c>
      <c r="L65" s="422" t="str">
        <f>IF('[1]p30'!$J$80&lt;&gt;0,'[1]p30'!$J$80,"")</f>
        <v>FAPESQ</v>
      </c>
      <c r="M65" s="422"/>
      <c r="N65" s="422"/>
      <c r="O65" s="422"/>
      <c r="P65" s="423"/>
      <c r="Q65"/>
    </row>
    <row r="66" spans="1:17" s="1" customFormat="1" ht="13.5" customHeight="1">
      <c r="A66" s="27" t="s">
        <v>81</v>
      </c>
      <c r="B66" s="374" t="str">
        <f>IF('[1]p30'!$A$80&lt;&gt;0,'[1]p30'!$A$80,"")</f>
        <v>A Monitoria no curso de Economia e Finanças </v>
      </c>
      <c r="C66" s="374"/>
      <c r="D66" s="374"/>
      <c r="E66" s="374"/>
      <c r="F66" s="374"/>
      <c r="G66" s="374"/>
      <c r="H66" s="374"/>
      <c r="I66" s="374"/>
      <c r="J66" s="112" t="s">
        <v>29</v>
      </c>
      <c r="K66" s="374" t="str">
        <f>IF('[1]p30'!$A$82&lt;&gt;0,'[1]p30'!$A$82,"")</f>
        <v>Monitoria</v>
      </c>
      <c r="L66" s="374"/>
      <c r="M66" s="374"/>
      <c r="N66" s="374"/>
      <c r="O66" s="374"/>
      <c r="P66" s="374"/>
      <c r="Q66"/>
    </row>
    <row r="67" spans="1:16" ht="12.75">
      <c r="A67" s="427"/>
      <c r="B67" s="427"/>
      <c r="C67" s="427"/>
      <c r="D67" s="427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</row>
    <row r="68" spans="1:17" s="1" customFormat="1" ht="13.5" customHeight="1">
      <c r="A68" s="27" t="s">
        <v>78</v>
      </c>
      <c r="B68" s="397" t="str">
        <f>IF('[1]p30'!$A$85&lt;&gt;0,'[1]p30'!$A$85,"")</f>
        <v>Lorena Monteiro </v>
      </c>
      <c r="C68" s="397"/>
      <c r="D68" s="397"/>
      <c r="E68" s="397"/>
      <c r="F68" s="398"/>
      <c r="G68" s="28" t="s">
        <v>79</v>
      </c>
      <c r="H68" s="108">
        <f>IF('[1]p30'!$G$89&lt;&gt;0,'[1]p30'!$G$89,"")</f>
        <v>38537</v>
      </c>
      <c r="I68" s="28" t="s">
        <v>80</v>
      </c>
      <c r="J68" s="108">
        <f>IF('[1]p30'!$H$89&lt;&gt;0,'[1]p30'!$H$89,"")</f>
        <v>38660</v>
      </c>
      <c r="K68" s="28" t="s">
        <v>84</v>
      </c>
      <c r="L68" s="422" t="str">
        <f>IF('[1]p30'!$J$87&lt;&gt;0,'[1]p30'!$J$87,"")</f>
        <v>FAPESQ</v>
      </c>
      <c r="M68" s="422"/>
      <c r="N68" s="422"/>
      <c r="O68" s="422"/>
      <c r="P68" s="423"/>
      <c r="Q68"/>
    </row>
    <row r="69" spans="1:17" s="1" customFormat="1" ht="13.5" customHeight="1">
      <c r="A69" s="27" t="s">
        <v>81</v>
      </c>
      <c r="B69" s="374" t="str">
        <f>IF('[1]p30'!$A$87&lt;&gt;0,'[1]p30'!$A$87,"")</f>
        <v>A monitoria no curso de Matemática</v>
      </c>
      <c r="C69" s="374"/>
      <c r="D69" s="374"/>
      <c r="E69" s="374"/>
      <c r="F69" s="374"/>
      <c r="G69" s="374"/>
      <c r="H69" s="374"/>
      <c r="I69" s="374"/>
      <c r="J69" s="112" t="s">
        <v>29</v>
      </c>
      <c r="K69" s="374" t="str">
        <f>IF('[1]p30'!$A$89&lt;&gt;0,'[1]p30'!$A$89,"")</f>
        <v>MONITORIA</v>
      </c>
      <c r="L69" s="374"/>
      <c r="M69" s="374"/>
      <c r="N69" s="374"/>
      <c r="O69" s="374"/>
      <c r="P69" s="374"/>
      <c r="Q69"/>
    </row>
    <row r="70" spans="1:16" ht="12.75">
      <c r="A70" s="427"/>
      <c r="B70" s="427"/>
      <c r="C70" s="427"/>
      <c r="D70" s="427"/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</row>
    <row r="71" spans="1:19" s="9" customFormat="1" ht="12.75">
      <c r="A71" s="354" t="str">
        <f>T('[1]p31'!$C$13:$G$13)</f>
        <v>Vanio Fragoso de Melo</v>
      </c>
      <c r="B71" s="355"/>
      <c r="C71" s="355"/>
      <c r="D71" s="355"/>
      <c r="E71" s="356"/>
      <c r="F71" s="425"/>
      <c r="G71" s="426"/>
      <c r="H71" s="426"/>
      <c r="I71" s="426"/>
      <c r="J71" s="426"/>
      <c r="K71" s="426"/>
      <c r="L71" s="426"/>
      <c r="M71" s="426"/>
      <c r="N71" s="426"/>
      <c r="O71" s="426"/>
      <c r="P71" s="426"/>
      <c r="Q71"/>
      <c r="R71" s="25"/>
      <c r="S71" s="25"/>
    </row>
    <row r="72" spans="1:17" s="1" customFormat="1" ht="13.5" customHeight="1">
      <c r="A72" s="27" t="s">
        <v>78</v>
      </c>
      <c r="B72" s="397" t="str">
        <f>IF('[1]p31'!$A$78&lt;&gt;0,'[1]p31'!$A$78,"")</f>
        <v>Kledilson Peter Ribeiro Honorato</v>
      </c>
      <c r="C72" s="397"/>
      <c r="D72" s="397"/>
      <c r="E72" s="397"/>
      <c r="F72" s="398"/>
      <c r="G72" s="28" t="s">
        <v>79</v>
      </c>
      <c r="H72" s="108">
        <f>IF('[1]p31'!$G$82&lt;&gt;0,'[1]p31'!$G$82,"")</f>
        <v>38565</v>
      </c>
      <c r="I72" s="28" t="s">
        <v>80</v>
      </c>
      <c r="J72" s="108">
        <f>IF('[1]p31'!$H$82&lt;&gt;0,'[1]p31'!$H$82,"")</f>
        <v>38929</v>
      </c>
      <c r="K72" s="28" t="s">
        <v>84</v>
      </c>
      <c r="L72" s="422" t="str">
        <f>IF('[1]p31'!$J$80&lt;&gt;0,'[1]p31'!$J$80,"")</f>
        <v>CNPq</v>
      </c>
      <c r="M72" s="422"/>
      <c r="N72" s="422"/>
      <c r="O72" s="422"/>
      <c r="P72" s="423"/>
      <c r="Q72"/>
    </row>
    <row r="73" spans="1:17" s="1" customFormat="1" ht="13.5" customHeight="1">
      <c r="A73" s="27" t="s">
        <v>81</v>
      </c>
      <c r="B73" s="374" t="str">
        <f>IF('[1]p31'!$A$80&lt;&gt;0,'[1]p31'!$A$80,"")</f>
        <v>A Geometria Diferencial de Superfícies - Aspectos Local e Global</v>
      </c>
      <c r="C73" s="374"/>
      <c r="D73" s="374"/>
      <c r="E73" s="374"/>
      <c r="F73" s="374"/>
      <c r="G73" s="374"/>
      <c r="H73" s="374"/>
      <c r="I73" s="374"/>
      <c r="J73" s="112" t="s">
        <v>29</v>
      </c>
      <c r="K73" s="374" t="str">
        <f>IF('[1]p31'!$A$82&lt;&gt;0,'[1]p31'!$A$82,"")</f>
        <v>PIBIC</v>
      </c>
      <c r="L73" s="374"/>
      <c r="M73" s="374"/>
      <c r="N73" s="374"/>
      <c r="O73" s="374"/>
      <c r="P73" s="374"/>
      <c r="Q73"/>
    </row>
    <row r="74" spans="1:16" ht="12.75">
      <c r="A74" s="427"/>
      <c r="B74" s="427"/>
      <c r="C74" s="427"/>
      <c r="D74" s="427"/>
      <c r="E74" s="427"/>
      <c r="F74" s="427"/>
      <c r="G74" s="427"/>
      <c r="H74" s="427"/>
      <c r="I74" s="427"/>
      <c r="J74" s="427"/>
      <c r="K74" s="427"/>
      <c r="L74" s="427"/>
      <c r="M74" s="427"/>
      <c r="N74" s="427"/>
      <c r="O74" s="427"/>
      <c r="P74" s="427"/>
    </row>
    <row r="75" spans="1:19" s="9" customFormat="1" ht="12.75">
      <c r="A75" s="354" t="str">
        <f>T('[1]p32'!$C$13:$G$13)</f>
        <v>Antonio Gomes Nunes</v>
      </c>
      <c r="B75" s="355"/>
      <c r="C75" s="355"/>
      <c r="D75" s="355"/>
      <c r="E75" s="356"/>
      <c r="F75" s="425"/>
      <c r="G75" s="426"/>
      <c r="H75" s="426"/>
      <c r="I75" s="426"/>
      <c r="J75" s="426"/>
      <c r="K75" s="426"/>
      <c r="L75" s="426"/>
      <c r="M75" s="426"/>
      <c r="N75" s="426"/>
      <c r="O75" s="426"/>
      <c r="P75" s="426"/>
      <c r="Q75"/>
      <c r="R75" s="25"/>
      <c r="S75" s="25"/>
    </row>
    <row r="76" spans="1:17" s="1" customFormat="1" ht="13.5" customHeight="1">
      <c r="A76" s="27" t="s">
        <v>78</v>
      </c>
      <c r="B76" s="397" t="str">
        <f>IF('[1]p32'!$A$78&lt;&gt;0,'[1]p32'!$A$78,"")</f>
        <v>Pedro P. Neves Júnior</v>
      </c>
      <c r="C76" s="397"/>
      <c r="D76" s="397"/>
      <c r="E76" s="397"/>
      <c r="F76" s="398"/>
      <c r="G76" s="28" t="s">
        <v>79</v>
      </c>
      <c r="H76" s="108">
        <f>IF('[1]p32'!$G$82&lt;&gt;0,'[1]p32'!$G$82,"")</f>
        <v>38543</v>
      </c>
      <c r="I76" s="28" t="s">
        <v>80</v>
      </c>
      <c r="J76" s="108">
        <f>IF('[1]p32'!$H$82&lt;&gt;0,'[1]p32'!$H$82,"")</f>
        <v>38666</v>
      </c>
      <c r="K76" s="28" t="s">
        <v>84</v>
      </c>
      <c r="L76" s="422">
        <f>IF('[1]p32'!$J$80&lt;&gt;0,'[1]p32'!$J$80,"")</f>
      </c>
      <c r="M76" s="422"/>
      <c r="N76" s="422"/>
      <c r="O76" s="422"/>
      <c r="P76" s="423"/>
      <c r="Q76"/>
    </row>
    <row r="77" spans="1:17" s="1" customFormat="1" ht="13.5" customHeight="1">
      <c r="A77" s="27" t="s">
        <v>81</v>
      </c>
      <c r="B77" s="374" t="str">
        <f>IF('[1]p32'!$A$80&lt;&gt;0,'[1]p32'!$A$80,"")</f>
        <v>A Monitoria no DME</v>
      </c>
      <c r="C77" s="374"/>
      <c r="D77" s="374"/>
      <c r="E77" s="374"/>
      <c r="F77" s="374"/>
      <c r="G77" s="374"/>
      <c r="H77" s="374"/>
      <c r="I77" s="374"/>
      <c r="J77" s="112" t="s">
        <v>29</v>
      </c>
      <c r="K77" s="374" t="str">
        <f>IF('[1]p32'!$A$82&lt;&gt;0,'[1]p32'!$A$82,"")</f>
        <v>Monitoria</v>
      </c>
      <c r="L77" s="374"/>
      <c r="M77" s="374"/>
      <c r="N77" s="374"/>
      <c r="O77" s="374"/>
      <c r="P77" s="374"/>
      <c r="Q77"/>
    </row>
    <row r="78" spans="1:16" ht="12.75">
      <c r="A78" s="427"/>
      <c r="B78" s="427"/>
      <c r="C78" s="427"/>
      <c r="D78" s="427"/>
      <c r="E78" s="427"/>
      <c r="F78" s="427"/>
      <c r="G78" s="427"/>
      <c r="H78" s="427"/>
      <c r="I78" s="427"/>
      <c r="J78" s="427"/>
      <c r="K78" s="427"/>
      <c r="L78" s="427"/>
      <c r="M78" s="427"/>
      <c r="N78" s="427"/>
      <c r="O78" s="427"/>
      <c r="P78" s="427"/>
    </row>
    <row r="79" spans="1:17" s="1" customFormat="1" ht="13.5" customHeight="1">
      <c r="A79" s="27" t="s">
        <v>78</v>
      </c>
      <c r="B79" s="397" t="str">
        <f>IF('[1]p32'!$A$85&lt;&gt;0,'[1]p32'!$A$85,"")</f>
        <v>Rafael Adolfo Batista Nogueiro</v>
      </c>
      <c r="C79" s="397"/>
      <c r="D79" s="397"/>
      <c r="E79" s="397"/>
      <c r="F79" s="398"/>
      <c r="G79" s="28" t="s">
        <v>79</v>
      </c>
      <c r="H79" s="108">
        <f>IF('[1]p32'!$G$89&lt;&gt;0,'[1]p32'!$G$89,"")</f>
        <v>38543</v>
      </c>
      <c r="I79" s="28" t="s">
        <v>80</v>
      </c>
      <c r="J79" s="108">
        <f>IF('[1]p32'!$H$89&lt;&gt;0,'[1]p32'!$H$89,"")</f>
        <v>38666</v>
      </c>
      <c r="K79" s="28" t="s">
        <v>84</v>
      </c>
      <c r="L79" s="422">
        <f>IF('[1]p32'!$J$87&lt;&gt;0,'[1]p32'!$J$87,"")</f>
      </c>
      <c r="M79" s="422"/>
      <c r="N79" s="422"/>
      <c r="O79" s="422"/>
      <c r="P79" s="423"/>
      <c r="Q79"/>
    </row>
    <row r="80" spans="1:17" s="1" customFormat="1" ht="13.5" customHeight="1">
      <c r="A80" s="27" t="s">
        <v>81</v>
      </c>
      <c r="B80" s="374" t="str">
        <f>IF('[1]p32'!$A$87&lt;&gt;0,'[1]p32'!$A$87,"")</f>
        <v>A Monitoria no DME</v>
      </c>
      <c r="C80" s="374"/>
      <c r="D80" s="374"/>
      <c r="E80" s="374"/>
      <c r="F80" s="374"/>
      <c r="G80" s="374"/>
      <c r="H80" s="374"/>
      <c r="I80" s="374"/>
      <c r="J80" s="112" t="s">
        <v>29</v>
      </c>
      <c r="K80" s="374" t="str">
        <f>IF('[1]p32'!$A$89&lt;&gt;0,'[1]p32'!$A$89,"")</f>
        <v>Monitoria</v>
      </c>
      <c r="L80" s="374"/>
      <c r="M80" s="374"/>
      <c r="N80" s="374"/>
      <c r="O80" s="374"/>
      <c r="P80" s="374"/>
      <c r="Q80"/>
    </row>
    <row r="81" spans="1:16" ht="12.75">
      <c r="A81" s="427"/>
      <c r="B81" s="427"/>
      <c r="C81" s="427"/>
      <c r="D81" s="427"/>
      <c r="E81" s="427"/>
      <c r="F81" s="427"/>
      <c r="G81" s="427"/>
      <c r="H81" s="427"/>
      <c r="I81" s="427"/>
      <c r="J81" s="427"/>
      <c r="K81" s="427"/>
      <c r="L81" s="427"/>
      <c r="M81" s="427"/>
      <c r="N81" s="427"/>
      <c r="O81" s="427"/>
      <c r="P81" s="427"/>
    </row>
    <row r="82" spans="1:19" s="9" customFormat="1" ht="12.75">
      <c r="A82" s="354" t="str">
        <f>T('[1]p35'!$C$13:$G$13)</f>
        <v>José Iraponil Costa Lima</v>
      </c>
      <c r="B82" s="355"/>
      <c r="C82" s="355"/>
      <c r="D82" s="355"/>
      <c r="E82" s="356"/>
      <c r="F82" s="425"/>
      <c r="G82" s="426"/>
      <c r="H82" s="426"/>
      <c r="I82" s="426"/>
      <c r="J82" s="426"/>
      <c r="K82" s="426"/>
      <c r="L82" s="426"/>
      <c r="M82" s="426"/>
      <c r="N82" s="426"/>
      <c r="O82" s="426"/>
      <c r="P82" s="426"/>
      <c r="Q82"/>
      <c r="R82" s="25"/>
      <c r="S82" s="25"/>
    </row>
    <row r="83" spans="1:17" s="1" customFormat="1" ht="13.5" customHeight="1">
      <c r="A83" s="27" t="s">
        <v>78</v>
      </c>
      <c r="B83" s="397" t="str">
        <f>IF('[1]p35'!$A$78&lt;&gt;0,'[1]p35'!$A$78,"")</f>
        <v>Natanailza Martins Alves</v>
      </c>
      <c r="C83" s="397"/>
      <c r="D83" s="397"/>
      <c r="E83" s="397"/>
      <c r="F83" s="398"/>
      <c r="G83" s="28" t="s">
        <v>79</v>
      </c>
      <c r="H83" s="108">
        <f>IF('[1]p35'!$G$82&lt;&gt;0,'[1]p35'!$G$82,"")</f>
        <v>38537</v>
      </c>
      <c r="I83" s="28" t="s">
        <v>80</v>
      </c>
      <c r="J83" s="108">
        <f>IF('[1]p35'!$H$82&lt;&gt;0,'[1]p35'!$H$82,"")</f>
        <v>38660</v>
      </c>
      <c r="K83" s="28" t="s">
        <v>84</v>
      </c>
      <c r="L83" s="422">
        <f>IF('[1]p35'!$J$80&lt;&gt;0,'[1]p35'!$J$80,"")</f>
      </c>
      <c r="M83" s="422"/>
      <c r="N83" s="422"/>
      <c r="O83" s="422"/>
      <c r="P83" s="423"/>
      <c r="Q83"/>
    </row>
    <row r="84" spans="1:17" s="1" customFormat="1" ht="13.5" customHeight="1">
      <c r="A84" s="27" t="s">
        <v>81</v>
      </c>
      <c r="B84" s="374" t="str">
        <f>IF('[1]p35'!$A$80&lt;&gt;0,'[1]p35'!$A$80,"")</f>
        <v>Monitoria de Probabilidade e Estatística</v>
      </c>
      <c r="C84" s="374"/>
      <c r="D84" s="374"/>
      <c r="E84" s="374"/>
      <c r="F84" s="374"/>
      <c r="G84" s="374"/>
      <c r="H84" s="374"/>
      <c r="I84" s="374"/>
      <c r="J84" s="112" t="s">
        <v>29</v>
      </c>
      <c r="K84" s="374" t="str">
        <f>IF('[1]p35'!$A$82&lt;&gt;0,'[1]p35'!$A$82,"")</f>
        <v>Monitoria</v>
      </c>
      <c r="L84" s="374"/>
      <c r="M84" s="374"/>
      <c r="N84" s="374"/>
      <c r="O84" s="374"/>
      <c r="P84" s="374"/>
      <c r="Q84"/>
    </row>
    <row r="85" spans="1:16" ht="12.75">
      <c r="A85" s="427"/>
      <c r="B85" s="427"/>
      <c r="C85" s="427"/>
      <c r="D85" s="427"/>
      <c r="E85" s="427"/>
      <c r="F85" s="427"/>
      <c r="G85" s="427"/>
      <c r="H85" s="427"/>
      <c r="I85" s="427"/>
      <c r="J85" s="427"/>
      <c r="K85" s="427"/>
      <c r="L85" s="427"/>
      <c r="M85" s="427"/>
      <c r="N85" s="427"/>
      <c r="O85" s="427"/>
      <c r="P85" s="427"/>
    </row>
    <row r="86" spans="1:19" s="9" customFormat="1" ht="12.75">
      <c r="A86" s="354" t="str">
        <f>T('[1]p40'!$C$13:$G$13)</f>
        <v>Rosângela da Silva Figueredo</v>
      </c>
      <c r="B86" s="355"/>
      <c r="C86" s="355"/>
      <c r="D86" s="355"/>
      <c r="E86" s="356"/>
      <c r="F86" s="425"/>
      <c r="G86" s="426"/>
      <c r="H86" s="426"/>
      <c r="I86" s="426"/>
      <c r="J86" s="426"/>
      <c r="K86" s="426"/>
      <c r="L86" s="426"/>
      <c r="M86" s="426"/>
      <c r="N86" s="426"/>
      <c r="O86" s="426"/>
      <c r="P86" s="426"/>
      <c r="Q86"/>
      <c r="R86" s="25"/>
      <c r="S86" s="25"/>
    </row>
    <row r="87" spans="1:17" s="1" customFormat="1" ht="13.5" customHeight="1">
      <c r="A87" s="27" t="s">
        <v>78</v>
      </c>
      <c r="B87" s="397" t="str">
        <f>IF('[1]p40'!$A$78&lt;&gt;0,'[1]p40'!$A$78,"")</f>
        <v>Jonata da Silva Leoncio</v>
      </c>
      <c r="C87" s="397"/>
      <c r="D87" s="397"/>
      <c r="E87" s="397"/>
      <c r="F87" s="398"/>
      <c r="G87" s="28" t="s">
        <v>79</v>
      </c>
      <c r="H87" s="108">
        <f>IF('[1]p40'!$G$82&lt;&gt;0,'[1]p40'!$G$82,"")</f>
      </c>
      <c r="I87" s="28" t="s">
        <v>80</v>
      </c>
      <c r="J87" s="108">
        <f>IF('[1]p40'!$H$82&lt;&gt;0,'[1]p40'!$H$82,"")</f>
      </c>
      <c r="K87" s="28" t="s">
        <v>84</v>
      </c>
      <c r="L87" s="422">
        <f>IF('[1]p40'!$J$80&lt;&gt;0,'[1]p40'!$J$80,"")</f>
      </c>
      <c r="M87" s="422"/>
      <c r="N87" s="422"/>
      <c r="O87" s="422"/>
      <c r="P87" s="423"/>
      <c r="Q87"/>
    </row>
    <row r="88" spans="1:17" s="1" customFormat="1" ht="13.5" customHeight="1">
      <c r="A88" s="27" t="s">
        <v>81</v>
      </c>
      <c r="B88" s="374" t="str">
        <f>IF('[1]p40'!$A$80&lt;&gt;0,'[1]p40'!$A$80,"")</f>
        <v>Monitoria da disciplina Introdução á Estatistica Economica</v>
      </c>
      <c r="C88" s="374"/>
      <c r="D88" s="374"/>
      <c r="E88" s="374"/>
      <c r="F88" s="374"/>
      <c r="G88" s="374"/>
      <c r="H88" s="374"/>
      <c r="I88" s="374"/>
      <c r="J88" s="112" t="s">
        <v>29</v>
      </c>
      <c r="K88" s="374" t="str">
        <f>IF('[1]p40'!$A$82&lt;&gt;0,'[1]p40'!$A$82,"")</f>
        <v>Monitoria</v>
      </c>
      <c r="L88" s="374"/>
      <c r="M88" s="374"/>
      <c r="N88" s="374"/>
      <c r="O88" s="374"/>
      <c r="P88" s="374"/>
      <c r="Q88"/>
    </row>
  </sheetData>
  <sheetProtection password="CA19" sheet="1" objects="1" scenarios="1"/>
  <mergeCells count="153">
    <mergeCell ref="B56:I56"/>
    <mergeCell ref="K56:P56"/>
    <mergeCell ref="A57:P57"/>
    <mergeCell ref="A36:P36"/>
    <mergeCell ref="A37:E37"/>
    <mergeCell ref="F37:P37"/>
    <mergeCell ref="B38:F38"/>
    <mergeCell ref="L38:P38"/>
    <mergeCell ref="A40:P40"/>
    <mergeCell ref="B41:F41"/>
    <mergeCell ref="B35:I35"/>
    <mergeCell ref="K35:P35"/>
    <mergeCell ref="O3:P3"/>
    <mergeCell ref="M3:N3"/>
    <mergeCell ref="E3:L3"/>
    <mergeCell ref="L10:P10"/>
    <mergeCell ref="A6:E6"/>
    <mergeCell ref="B7:F7"/>
    <mergeCell ref="L7:P7"/>
    <mergeCell ref="B8:I8"/>
    <mergeCell ref="B87:F87"/>
    <mergeCell ref="L87:P87"/>
    <mergeCell ref="B88:I88"/>
    <mergeCell ref="K88:P88"/>
    <mergeCell ref="A86:E86"/>
    <mergeCell ref="F86:P86"/>
    <mergeCell ref="A85:P85"/>
    <mergeCell ref="B84:I84"/>
    <mergeCell ref="K84:P84"/>
    <mergeCell ref="A82:E82"/>
    <mergeCell ref="F82:P82"/>
    <mergeCell ref="B83:F83"/>
    <mergeCell ref="L83:P83"/>
    <mergeCell ref="B18:F18"/>
    <mergeCell ref="L18:P18"/>
    <mergeCell ref="A20:P20"/>
    <mergeCell ref="B19:I19"/>
    <mergeCell ref="K19:P19"/>
    <mergeCell ref="A17:E17"/>
    <mergeCell ref="F17:P17"/>
    <mergeCell ref="A16:P16"/>
    <mergeCell ref="K8:P8"/>
    <mergeCell ref="B15:I15"/>
    <mergeCell ref="K15:P15"/>
    <mergeCell ref="A13:E13"/>
    <mergeCell ref="F13:P13"/>
    <mergeCell ref="B14:F14"/>
    <mergeCell ref="L14:P14"/>
    <mergeCell ref="Q1:Q11"/>
    <mergeCell ref="A1:P1"/>
    <mergeCell ref="F6:P6"/>
    <mergeCell ref="A4:P5"/>
    <mergeCell ref="A2:P2"/>
    <mergeCell ref="A3:D3"/>
    <mergeCell ref="B10:F10"/>
    <mergeCell ref="A9:P9"/>
    <mergeCell ref="B11:I11"/>
    <mergeCell ref="K11:P11"/>
    <mergeCell ref="A21:E21"/>
    <mergeCell ref="F21:P21"/>
    <mergeCell ref="B22:F22"/>
    <mergeCell ref="L22:P22"/>
    <mergeCell ref="B28:F28"/>
    <mergeCell ref="L28:P28"/>
    <mergeCell ref="A24:P24"/>
    <mergeCell ref="B23:I23"/>
    <mergeCell ref="K23:P23"/>
    <mergeCell ref="B25:F25"/>
    <mergeCell ref="L25:P25"/>
    <mergeCell ref="B34:F34"/>
    <mergeCell ref="L34:P34"/>
    <mergeCell ref="A30:E30"/>
    <mergeCell ref="F30:P30"/>
    <mergeCell ref="A33:P33"/>
    <mergeCell ref="L41:P41"/>
    <mergeCell ref="B39:I39"/>
    <mergeCell ref="K39:P39"/>
    <mergeCell ref="A43:P43"/>
    <mergeCell ref="B42:I42"/>
    <mergeCell ref="K42:P42"/>
    <mergeCell ref="B46:I46"/>
    <mergeCell ref="K46:P46"/>
    <mergeCell ref="A44:E44"/>
    <mergeCell ref="F44:P44"/>
    <mergeCell ref="B45:F45"/>
    <mergeCell ref="L45:P45"/>
    <mergeCell ref="B49:I49"/>
    <mergeCell ref="K49:P49"/>
    <mergeCell ref="A47:P47"/>
    <mergeCell ref="B48:F48"/>
    <mergeCell ref="L48:P48"/>
    <mergeCell ref="A50:P50"/>
    <mergeCell ref="L55:P55"/>
    <mergeCell ref="A51:E51"/>
    <mergeCell ref="F51:P51"/>
    <mergeCell ref="K53:P53"/>
    <mergeCell ref="B52:F52"/>
    <mergeCell ref="L52:P52"/>
    <mergeCell ref="A54:P54"/>
    <mergeCell ref="B55:F55"/>
    <mergeCell ref="B53:I53"/>
    <mergeCell ref="A58:E58"/>
    <mergeCell ref="F58:P58"/>
    <mergeCell ref="B59:F59"/>
    <mergeCell ref="L59:P59"/>
    <mergeCell ref="A61:P61"/>
    <mergeCell ref="B62:F62"/>
    <mergeCell ref="L62:P62"/>
    <mergeCell ref="B60:I60"/>
    <mergeCell ref="K60:P60"/>
    <mergeCell ref="B63:I63"/>
    <mergeCell ref="K63:P63"/>
    <mergeCell ref="A64:E64"/>
    <mergeCell ref="F64:P64"/>
    <mergeCell ref="B65:F65"/>
    <mergeCell ref="L65:P65"/>
    <mergeCell ref="A67:P67"/>
    <mergeCell ref="B66:I66"/>
    <mergeCell ref="K66:P66"/>
    <mergeCell ref="B68:F68"/>
    <mergeCell ref="L68:P68"/>
    <mergeCell ref="A70:P70"/>
    <mergeCell ref="B69:I69"/>
    <mergeCell ref="K69:P69"/>
    <mergeCell ref="A71:E71"/>
    <mergeCell ref="F71:P71"/>
    <mergeCell ref="B72:F72"/>
    <mergeCell ref="L72:P72"/>
    <mergeCell ref="A74:P74"/>
    <mergeCell ref="B73:I73"/>
    <mergeCell ref="K73:P73"/>
    <mergeCell ref="A75:E75"/>
    <mergeCell ref="F75:P75"/>
    <mergeCell ref="A81:P81"/>
    <mergeCell ref="B80:I80"/>
    <mergeCell ref="K80:P80"/>
    <mergeCell ref="B76:F76"/>
    <mergeCell ref="L76:P76"/>
    <mergeCell ref="A78:P78"/>
    <mergeCell ref="B77:I77"/>
    <mergeCell ref="K77:P77"/>
    <mergeCell ref="B79:F79"/>
    <mergeCell ref="L79:P79"/>
    <mergeCell ref="A12:P12"/>
    <mergeCell ref="B32:I32"/>
    <mergeCell ref="K32:P32"/>
    <mergeCell ref="B31:F31"/>
    <mergeCell ref="L31:P31"/>
    <mergeCell ref="B29:I29"/>
    <mergeCell ref="K29:P29"/>
    <mergeCell ref="A27:P27"/>
    <mergeCell ref="B26:I26"/>
    <mergeCell ref="K26:P26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2" manualBreakCount="2">
    <brk id="29" max="255" man="1"/>
    <brk id="6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2">
      <selection activeCell="E3" sqref="E3:O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9.8515625" style="0" customWidth="1"/>
    <col min="6" max="6" width="3.8515625" style="0" customWidth="1"/>
    <col min="7" max="7" width="5.8515625" style="0" customWidth="1"/>
    <col min="8" max="8" width="4.28125" style="0" customWidth="1"/>
    <col min="9" max="9" width="7.421875" style="0" customWidth="1"/>
    <col min="10" max="10" width="5.57421875" style="0" customWidth="1"/>
    <col min="11" max="11" width="6.421875" style="0" customWidth="1"/>
    <col min="12" max="12" width="4.28125" style="0" customWidth="1"/>
    <col min="13" max="13" width="5.8515625" style="0" customWidth="1"/>
    <col min="14" max="14" width="5.28125" style="0" customWidth="1"/>
    <col min="15" max="15" width="5.57421875" style="0" customWidth="1"/>
    <col min="16" max="16" width="10.421875" style="0" customWidth="1"/>
    <col min="17" max="17" width="4.140625" style="0" customWidth="1"/>
    <col min="18" max="18" width="6.8515625" style="0" customWidth="1"/>
    <col min="19" max="19" width="5.421875" style="0" customWidth="1"/>
  </cols>
  <sheetData>
    <row r="1" spans="1:19" ht="13.5" thickBot="1">
      <c r="A1" s="362" t="s">
        <v>189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4"/>
    </row>
    <row r="2" spans="1:19" ht="13.5" thickBot="1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</row>
    <row r="3" spans="1:19" ht="13.5" thickBot="1">
      <c r="A3" s="366" t="s">
        <v>101</v>
      </c>
      <c r="B3" s="367"/>
      <c r="C3" s="367"/>
      <c r="D3" s="368"/>
      <c r="E3" s="381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79" t="s">
        <v>85</v>
      </c>
      <c r="Q3" s="380"/>
      <c r="R3" s="367" t="str">
        <f>'[1]p1'!$H$4</f>
        <v>2005.1</v>
      </c>
      <c r="S3" s="368"/>
    </row>
    <row r="4" spans="1:19" s="1" customFormat="1" ht="12.75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</row>
    <row r="5" spans="1:19" s="8" customFormat="1" ht="13.5" thickBo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</row>
    <row r="6" spans="1:19" ht="13.5" thickBot="1">
      <c r="A6" s="434" t="s">
        <v>75</v>
      </c>
      <c r="B6" s="434"/>
      <c r="C6" s="434"/>
      <c r="D6" s="434"/>
      <c r="E6" s="434"/>
      <c r="F6" s="434" t="s">
        <v>70</v>
      </c>
      <c r="G6" s="434"/>
      <c r="H6" s="434" t="s">
        <v>76</v>
      </c>
      <c r="I6" s="434"/>
      <c r="J6" s="434" t="s">
        <v>77</v>
      </c>
      <c r="K6" s="434"/>
      <c r="L6" s="12"/>
      <c r="M6" s="434" t="s">
        <v>153</v>
      </c>
      <c r="N6" s="434"/>
      <c r="O6" s="12"/>
      <c r="P6" s="12" t="s">
        <v>74</v>
      </c>
      <c r="Q6" s="12"/>
      <c r="R6" s="434" t="s">
        <v>21</v>
      </c>
      <c r="S6" s="434"/>
    </row>
    <row r="7" spans="1:19" s="39" customFormat="1" ht="11.25">
      <c r="A7" s="417" t="str">
        <f>T('[1]p5'!$C$13:$G$13)</f>
        <v>Antônio José da Silva</v>
      </c>
      <c r="B7" s="418"/>
      <c r="C7" s="418"/>
      <c r="D7" s="418"/>
      <c r="E7" s="419"/>
      <c r="F7" s="430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</row>
    <row r="8" spans="1:19" s="2" customFormat="1" ht="13.5" customHeight="1">
      <c r="A8" s="374" t="str">
        <f>IF('[1]p5'!$A$69&lt;&gt;0,'[1]p5'!$A$69,"")</f>
        <v>Tópicos Especiais de Estatística- MS</v>
      </c>
      <c r="B8" s="374"/>
      <c r="C8" s="374"/>
      <c r="D8" s="374"/>
      <c r="E8" s="374"/>
      <c r="F8" s="429">
        <f>IF('[1]p5'!$F$69&lt;&gt;0,'[1]p5'!$F$69,"")</f>
        <v>60</v>
      </c>
      <c r="G8" s="429"/>
      <c r="H8" s="429">
        <f>IF('[1]p5'!$E$69&lt;&gt;0,'[1]p5'!$E$69,"")</f>
        <v>4</v>
      </c>
      <c r="I8" s="429"/>
      <c r="J8" s="429">
        <f>IF('[1]p5'!$I$69&lt;&gt;0,'[1]p5'!$I$69,"")</f>
        <v>2</v>
      </c>
      <c r="K8" s="429"/>
      <c r="L8" s="26"/>
      <c r="M8" s="429">
        <f>IF('[1]p5'!$K$69&lt;&gt;0,'[1]p5'!$K$69,"")</f>
      </c>
      <c r="N8" s="429"/>
      <c r="O8" s="26"/>
      <c r="P8" s="26">
        <f>IF('[1]p5'!$L$69&lt;&gt;0,'[1]p5'!$L$69,"")</f>
      </c>
      <c r="Q8" s="47"/>
      <c r="R8" s="429">
        <f>IF('[1]p5'!$J$69&lt;&gt;0,'[1]p5'!$J$69,"")</f>
        <v>2</v>
      </c>
      <c r="S8" s="429"/>
    </row>
    <row r="9" spans="1:19" s="2" customFormat="1" ht="13.5" customHeight="1">
      <c r="A9" s="374">
        <f>IF('[1]p9'!$A$73&lt;&gt;0,'[1]p9'!$A$73,"")</f>
      </c>
      <c r="B9" s="374"/>
      <c r="C9" s="374"/>
      <c r="D9" s="374"/>
      <c r="E9" s="374"/>
      <c r="F9" s="429">
        <f>IF('[1]p9'!$F$73&lt;&gt;0,'[1]p9'!$F$73,"")</f>
      </c>
      <c r="G9" s="429"/>
      <c r="H9" s="429">
        <f>IF('[1]p9'!$E$73&lt;&gt;0,'[1]p9'!$E$73,"")</f>
      </c>
      <c r="I9" s="429"/>
      <c r="J9" s="429">
        <f>IF('[1]p9'!$I$73&lt;&gt;0,'[1]p9'!$I$73,"")</f>
      </c>
      <c r="K9" s="429"/>
      <c r="L9" s="26"/>
      <c r="M9" s="429">
        <f>IF('[1]p9'!$K$73&lt;&gt;0,'[1]p9'!$K$73,"")</f>
      </c>
      <c r="N9" s="429"/>
      <c r="O9" s="26"/>
      <c r="P9" s="26">
        <f>IF('[1]p9'!$L$73&lt;&gt;0,'[1]p9'!$L$73,"")</f>
      </c>
      <c r="Q9" s="47"/>
      <c r="R9" s="429">
        <f>IF('[1]p9'!$J$73&lt;&gt;0,'[1]p9'!$J$73,"")</f>
      </c>
      <c r="S9" s="429"/>
    </row>
    <row r="10" spans="1:19" s="39" customFormat="1" ht="11.25">
      <c r="A10" s="417" t="str">
        <f>T('[1]p10'!$C$13:$G$13)</f>
        <v>Claudianor Oliveira Alves</v>
      </c>
      <c r="B10" s="418"/>
      <c r="C10" s="418"/>
      <c r="D10" s="418"/>
      <c r="E10" s="419"/>
      <c r="F10" s="430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</row>
    <row r="11" spans="1:19" s="2" customFormat="1" ht="13.5" customHeight="1">
      <c r="A11" s="374" t="str">
        <f>IF('[1]p10'!$A$69&lt;&gt;0,'[1]p10'!$A$69,"")</f>
        <v>Teoria da Medida e Integração</v>
      </c>
      <c r="B11" s="374"/>
      <c r="C11" s="374"/>
      <c r="D11" s="374"/>
      <c r="E11" s="374"/>
      <c r="F11" s="429">
        <f>IF('[1]p10'!$F$69&lt;&gt;0,'[1]p10'!$F$69,"")</f>
        <v>60</v>
      </c>
      <c r="G11" s="429"/>
      <c r="H11" s="429">
        <f>IF('[1]p10'!$E$69&lt;&gt;0,'[1]p10'!$E$69,"")</f>
        <v>4</v>
      </c>
      <c r="I11" s="429"/>
      <c r="J11" s="429">
        <f>IF('[1]p10'!$I$69&lt;&gt;0,'[1]p10'!$I$69,"")</f>
        <v>11</v>
      </c>
      <c r="K11" s="429"/>
      <c r="L11" s="26"/>
      <c r="M11" s="429">
        <f>IF('[1]p10'!$K$69&lt;&gt;0,'[1]p10'!$K$69,"")</f>
        <v>3</v>
      </c>
      <c r="N11" s="429"/>
      <c r="O11" s="26"/>
      <c r="P11" s="26">
        <f>IF('[1]p10'!$L$69&lt;&gt;0,'[1]p10'!$L$69,"")</f>
        <v>2</v>
      </c>
      <c r="Q11" s="47"/>
      <c r="R11" s="429">
        <f>IF('[1]p10'!$J$69&lt;&gt;0,'[1]p10'!$J$69,"")</f>
        <v>6</v>
      </c>
      <c r="S11" s="429"/>
    </row>
    <row r="12" spans="1:19" s="2" customFormat="1" ht="13.5" customHeight="1">
      <c r="A12" s="374">
        <f>IF('[1]p10'!$A$70&lt;&gt;0,'[1]p10'!$A$70,"")</f>
      </c>
      <c r="B12" s="374"/>
      <c r="C12" s="374"/>
      <c r="D12" s="374"/>
      <c r="E12" s="374"/>
      <c r="F12" s="429">
        <f>IF('[1]p10'!$F$70&lt;&gt;0,'[1]p10'!$F$70,"")</f>
      </c>
      <c r="G12" s="429"/>
      <c r="H12" s="429">
        <f>IF('[1]p10'!$E$70&lt;&gt;0,'[1]p10'!$E$70,"")</f>
      </c>
      <c r="I12" s="429"/>
      <c r="J12" s="429">
        <f>IF('[1]p10'!$I$70&lt;&gt;0,'[1]p10'!$I$70,"")</f>
      </c>
      <c r="K12" s="429"/>
      <c r="L12" s="26"/>
      <c r="M12" s="429">
        <f>IF('[1]p10'!$K$70&lt;&gt;0,'[1]p10'!$K$70,"")</f>
      </c>
      <c r="N12" s="429"/>
      <c r="O12" s="26"/>
      <c r="P12" s="26">
        <f>IF('[1]p10'!$L$70&lt;&gt;0,'[1]p10'!$L$70,"")</f>
      </c>
      <c r="Q12" s="47"/>
      <c r="R12" s="429">
        <f>IF('[1]p10'!$J$70&lt;&gt;0,'[1]p10'!$J$70,"")</f>
      </c>
      <c r="S12" s="429"/>
    </row>
    <row r="13" spans="1:19" s="39" customFormat="1" ht="11.25">
      <c r="A13" s="417" t="str">
        <f>T('[1]p12'!$C$13:$G$13)</f>
        <v>Daniel Marinho Pellegrino</v>
      </c>
      <c r="B13" s="418"/>
      <c r="C13" s="418"/>
      <c r="D13" s="418"/>
      <c r="E13" s="419"/>
      <c r="F13" s="430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</row>
    <row r="14" spans="1:19" s="2" customFormat="1" ht="13.5" customHeight="1">
      <c r="A14" s="374" t="str">
        <f>IF('[1]p12'!$A$69&lt;&gt;0,'[1]p12'!$A$69,"")</f>
        <v>Analise Funcional</v>
      </c>
      <c r="B14" s="374"/>
      <c r="C14" s="374"/>
      <c r="D14" s="374"/>
      <c r="E14" s="374"/>
      <c r="F14" s="429">
        <f>IF('[1]p12'!$F$69&lt;&gt;0,'[1]p12'!$F$69,"")</f>
        <v>40</v>
      </c>
      <c r="G14" s="429"/>
      <c r="H14" s="429">
        <f>IF('[1]p12'!$E$69&lt;&gt;0,'[1]p12'!$E$69,"")</f>
        <v>4</v>
      </c>
      <c r="I14" s="429"/>
      <c r="J14" s="429">
        <f>IF('[1]p12'!$I$69&lt;&gt;0,'[1]p12'!$I$69,"")</f>
        <v>5</v>
      </c>
      <c r="K14" s="429"/>
      <c r="L14" s="26"/>
      <c r="M14" s="429">
        <f>IF('[1]p12'!$K$69&lt;&gt;0,'[1]p12'!$K$69,"")</f>
      </c>
      <c r="N14" s="429"/>
      <c r="O14" s="26"/>
      <c r="P14" s="26">
        <f>IF('[1]p12'!$L$69&lt;&gt;0,'[1]p12'!$L$69,"")</f>
      </c>
      <c r="Q14" s="47"/>
      <c r="R14" s="429">
        <f>IF('[1]p12'!$J$69&lt;&gt;0,'[1]p12'!$J$69,"")</f>
        <v>5</v>
      </c>
      <c r="S14" s="429"/>
    </row>
    <row r="15" spans="1:19" s="2" customFormat="1" ht="13.5" customHeight="1">
      <c r="A15" s="374">
        <f>IF('[1]p12'!$A$70&lt;&gt;0,'[1]p12'!$A$70,"")</f>
      </c>
      <c r="B15" s="374"/>
      <c r="C15" s="374"/>
      <c r="D15" s="374"/>
      <c r="E15" s="374"/>
      <c r="F15" s="429">
        <f>IF('[1]p12'!$F$70&lt;&gt;0,'[1]p12'!$F$70,"")</f>
      </c>
      <c r="G15" s="429"/>
      <c r="H15" s="429">
        <f>IF('[1]p12'!$E$70&lt;&gt;0,'[1]p12'!$E$70,"")</f>
      </c>
      <c r="I15" s="429"/>
      <c r="J15" s="429">
        <f>IF('[1]p12'!$I$70&lt;&gt;0,'[1]p12'!$I$70,"")</f>
      </c>
      <c r="K15" s="429"/>
      <c r="L15" s="26"/>
      <c r="M15" s="429">
        <f>IF('[1]p12'!$K$70&lt;&gt;0,'[1]p12'!$K$70,"")</f>
      </c>
      <c r="N15" s="429"/>
      <c r="O15" s="26"/>
      <c r="P15" s="26">
        <f>IF('[1]p12'!$L$70&lt;&gt;0,'[1]p12'!$L$70,"")</f>
      </c>
      <c r="Q15" s="47"/>
      <c r="R15" s="429">
        <f>IF('[1]p12'!$J$70&lt;&gt;0,'[1]p12'!$J$70,"")</f>
      </c>
      <c r="S15" s="429"/>
    </row>
    <row r="16" spans="1:19" s="39" customFormat="1" ht="11.25">
      <c r="A16" s="417" t="str">
        <f>T('[1]p14'!$C$13:$G$13)</f>
        <v>Francisco Antônio Morais de Souza</v>
      </c>
      <c r="B16" s="418"/>
      <c r="C16" s="418"/>
      <c r="D16" s="418"/>
      <c r="E16" s="419"/>
      <c r="F16" s="430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</row>
    <row r="17" spans="1:19" s="2" customFormat="1" ht="13.5" customHeight="1">
      <c r="A17" s="374" t="str">
        <f>IF('[1]p14'!$A$69&lt;&gt;0,'[1]p14'!$A$69,"")</f>
        <v>Estatística Matemática</v>
      </c>
      <c r="B17" s="374"/>
      <c r="C17" s="374"/>
      <c r="D17" s="374"/>
      <c r="E17" s="374"/>
      <c r="F17" s="429">
        <f>IF('[1]p14'!$F$69&lt;&gt;0,'[1]p14'!$F$69,"")</f>
        <v>60</v>
      </c>
      <c r="G17" s="429"/>
      <c r="H17" s="429">
        <f>IF('[1]p14'!$E$69&lt;&gt;0,'[1]p14'!$E$69,"")</f>
        <v>4</v>
      </c>
      <c r="I17" s="429"/>
      <c r="J17" s="432">
        <f>IF('[1]p14'!$I$69&lt;&gt;0,'[1]p14'!$I$69,"")</f>
        <v>4</v>
      </c>
      <c r="K17" s="433"/>
      <c r="L17" s="26"/>
      <c r="M17" s="429">
        <f>IF('[1]p14'!$K$69&lt;&gt;0,'[1]p14'!$K$69,"")</f>
      </c>
      <c r="N17" s="429"/>
      <c r="O17" s="26"/>
      <c r="P17" s="26">
        <f>IF('[1]p14'!$L$69&lt;&gt;0,'[1]p14'!$L$69,"")</f>
        <v>1</v>
      </c>
      <c r="Q17" s="47"/>
      <c r="R17" s="429">
        <f>IF('[1]p14'!$J$69&lt;&gt;0,'[1]p14'!$J$69,"")</f>
        <v>3</v>
      </c>
      <c r="S17" s="429"/>
    </row>
    <row r="18" spans="1:19" s="2" customFormat="1" ht="13.5" customHeight="1">
      <c r="A18" s="374">
        <f>IF('[1]p14'!$A$70&lt;&gt;0,'[1]p14'!$A$70,"")</f>
      </c>
      <c r="B18" s="374"/>
      <c r="C18" s="374"/>
      <c r="D18" s="374"/>
      <c r="E18" s="374"/>
      <c r="F18" s="429">
        <f>IF('[1]p14'!$F$70&lt;&gt;0,'[1]p14'!$F$70,"")</f>
      </c>
      <c r="G18" s="429"/>
      <c r="H18" s="429">
        <f>IF('[1]p14'!$E$70&lt;&gt;0,'[1]p14'!$E$70,"")</f>
      </c>
      <c r="I18" s="429"/>
      <c r="J18" s="432">
        <f>IF('[1]p14'!$I$70&lt;&gt;0,'[1]p14'!$I$70,"")</f>
      </c>
      <c r="K18" s="433"/>
      <c r="L18" s="26"/>
      <c r="M18" s="429">
        <f>IF('[1]p14'!$K$70&lt;&gt;0,'[1]p14'!$K$70,"")</f>
      </c>
      <c r="N18" s="429"/>
      <c r="O18" s="26"/>
      <c r="P18" s="26">
        <f>IF('[1]p14'!$L$70&lt;&gt;0,'[1]p14'!$L$70,"")</f>
      </c>
      <c r="Q18" s="47"/>
      <c r="R18" s="429">
        <f>IF('[1]p14'!$J$70&lt;&gt;0,'[1]p14'!$J$70,"")</f>
      </c>
      <c r="S18" s="429"/>
    </row>
    <row r="19" spans="1:19" s="39" customFormat="1" ht="11.25">
      <c r="A19" s="417" t="str">
        <f>T('[1]p19'!$C$13:$G$13)</f>
        <v>José de Arimatéia Fernandes</v>
      </c>
      <c r="B19" s="418"/>
      <c r="C19" s="418"/>
      <c r="D19" s="418"/>
      <c r="E19" s="419"/>
      <c r="F19" s="430"/>
      <c r="G19" s="431"/>
      <c r="H19" s="431"/>
      <c r="I19" s="431"/>
      <c r="J19" s="431"/>
      <c r="K19" s="431"/>
      <c r="L19" s="431"/>
      <c r="M19" s="431"/>
      <c r="N19" s="431"/>
      <c r="O19" s="431"/>
      <c r="P19" s="431"/>
      <c r="Q19" s="431"/>
      <c r="R19" s="431"/>
      <c r="S19" s="431"/>
    </row>
    <row r="20" spans="1:19" s="2" customFormat="1" ht="13.5" customHeight="1">
      <c r="A20" s="374" t="str">
        <f>IF('[1]p19'!$A$69&lt;&gt;0,'[1]p19'!$A$69,"")</f>
        <v>Equações Diferenciais Parciais</v>
      </c>
      <c r="B20" s="374"/>
      <c r="C20" s="374"/>
      <c r="D20" s="374"/>
      <c r="E20" s="374"/>
      <c r="F20" s="429">
        <f>IF('[1]p19'!$F$69&lt;&gt;0,'[1]p19'!$F$69,"")</f>
        <v>60</v>
      </c>
      <c r="G20" s="429"/>
      <c r="H20" s="429">
        <f>IF('[1]p19'!$E$69&lt;&gt;0,'[1]p19'!$E$69,"")</f>
        <v>4</v>
      </c>
      <c r="I20" s="429"/>
      <c r="J20" s="429">
        <f>IF('[1]p19'!$I$69&lt;&gt;0,'[1]p19'!$I$69,"")</f>
        <v>4</v>
      </c>
      <c r="K20" s="429"/>
      <c r="L20" s="26"/>
      <c r="M20" s="429">
        <f>IF('[1]p19'!$K$69&lt;&gt;0,'[1]p19'!$K$69,"")</f>
      </c>
      <c r="N20" s="429"/>
      <c r="O20" s="26"/>
      <c r="P20" s="26">
        <f>IF('[1]p19'!$L$69&lt;&gt;0,'[1]p19'!$L$69,"")</f>
      </c>
      <c r="Q20" s="47"/>
      <c r="R20" s="429">
        <f>IF('[1]p19'!$J$69&lt;&gt;0,'[1]p19'!$J$69,"")</f>
        <v>4</v>
      </c>
      <c r="S20" s="429"/>
    </row>
    <row r="21" spans="1:19" s="2" customFormat="1" ht="13.5" customHeight="1">
      <c r="A21" s="374">
        <f>IF('[1]p19'!$A$70&lt;&gt;0,'[1]p19'!$A$70,"")</f>
      </c>
      <c r="B21" s="374"/>
      <c r="C21" s="374"/>
      <c r="D21" s="374"/>
      <c r="E21" s="374"/>
      <c r="F21" s="429">
        <f>IF('[1]p19'!$F$70&lt;&gt;0,'[1]p19'!$F$70,"")</f>
      </c>
      <c r="G21" s="429"/>
      <c r="H21" s="429">
        <f>IF('[1]p19'!$E$70&lt;&gt;0,'[1]p19'!$E$70,"")</f>
      </c>
      <c r="I21" s="429"/>
      <c r="J21" s="429">
        <f>IF('[1]p19'!$I$70&lt;&gt;0,'[1]p19'!$I$70,"")</f>
      </c>
      <c r="K21" s="429"/>
      <c r="L21" s="26"/>
      <c r="M21" s="429">
        <f>IF('[1]p19'!$K$70&lt;&gt;0,'[1]p19'!$K$70,"")</f>
      </c>
      <c r="N21" s="429"/>
      <c r="O21" s="26"/>
      <c r="P21" s="26">
        <f>IF('[1]p19'!$L$70&lt;&gt;0,'[1]p19'!$L$70,"")</f>
      </c>
      <c r="Q21" s="47"/>
      <c r="R21" s="429">
        <f>IF('[1]p19'!$J$70&lt;&gt;0,'[1]p19'!$J$70,"")</f>
      </c>
      <c r="S21" s="429"/>
    </row>
    <row r="22" spans="1:19" s="39" customFormat="1" ht="11.25">
      <c r="A22" s="417" t="str">
        <f>T('[1]p31'!$C$13:$G$13)</f>
        <v>Vanio Fragoso de Melo</v>
      </c>
      <c r="B22" s="418"/>
      <c r="C22" s="418"/>
      <c r="D22" s="418"/>
      <c r="E22" s="419"/>
      <c r="F22" s="430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1"/>
      <c r="R22" s="431"/>
      <c r="S22" s="431"/>
    </row>
    <row r="23" spans="1:19" s="2" customFormat="1" ht="13.5" customHeight="1">
      <c r="A23" s="374" t="str">
        <f>IF('[1]p31'!$A$69&lt;&gt;0,'[1]p31'!$A$69,"")</f>
        <v>Geometria Diferencial</v>
      </c>
      <c r="B23" s="374"/>
      <c r="C23" s="374"/>
      <c r="D23" s="374"/>
      <c r="E23" s="374"/>
      <c r="F23" s="429">
        <f>IF('[1]p31'!$F$69&lt;&gt;0,'[1]p31'!$F$69,"")</f>
        <v>60</v>
      </c>
      <c r="G23" s="429"/>
      <c r="H23" s="429">
        <f>IF('[1]p31'!$E$69&lt;&gt;0,'[1]p31'!$E$69,"")</f>
        <v>4</v>
      </c>
      <c r="I23" s="429"/>
      <c r="J23" s="429">
        <f>IF('[1]p31'!$I$69&lt;&gt;0,'[1]p31'!$I$69,"")</f>
        <v>6</v>
      </c>
      <c r="K23" s="429"/>
      <c r="L23" s="26"/>
      <c r="M23" s="429">
        <f>IF('[1]p31'!$K$69&lt;&gt;0,'[1]p31'!$K$69,"")</f>
        <v>2</v>
      </c>
      <c r="N23" s="429"/>
      <c r="O23" s="26"/>
      <c r="P23" s="26">
        <f>IF('[1]p31'!$L$69&lt;&gt;0,'[1]p31'!$L$69,"")</f>
      </c>
      <c r="Q23" s="47"/>
      <c r="R23" s="429">
        <f>IF('[1]p31'!$J$69&lt;&gt;0,'[1]p31'!$J$69,"")</f>
        <v>4</v>
      </c>
      <c r="S23" s="429"/>
    </row>
  </sheetData>
  <sheetProtection password="CA19" sheet="1" objects="1" scenarios="1"/>
  <mergeCells count="91">
    <mergeCell ref="A22:E22"/>
    <mergeCell ref="F22:S22"/>
    <mergeCell ref="A23:E23"/>
    <mergeCell ref="F23:G23"/>
    <mergeCell ref="H23:I23"/>
    <mergeCell ref="J23:K23"/>
    <mergeCell ref="M23:N23"/>
    <mergeCell ref="R23:S23"/>
    <mergeCell ref="A1:S1"/>
    <mergeCell ref="A2:S2"/>
    <mergeCell ref="R3:S3"/>
    <mergeCell ref="P3:Q3"/>
    <mergeCell ref="E3:O3"/>
    <mergeCell ref="A4:S5"/>
    <mergeCell ref="A6:E6"/>
    <mergeCell ref="F6:G6"/>
    <mergeCell ref="H6:I6"/>
    <mergeCell ref="J6:K6"/>
    <mergeCell ref="M6:N6"/>
    <mergeCell ref="R6:S6"/>
    <mergeCell ref="A7:E7"/>
    <mergeCell ref="F7:S7"/>
    <mergeCell ref="A8:E8"/>
    <mergeCell ref="F8:G8"/>
    <mergeCell ref="H8:I8"/>
    <mergeCell ref="J8:K8"/>
    <mergeCell ref="M8:N8"/>
    <mergeCell ref="R8:S8"/>
    <mergeCell ref="M9:N9"/>
    <mergeCell ref="R9:S9"/>
    <mergeCell ref="A10:E10"/>
    <mergeCell ref="F10:S10"/>
    <mergeCell ref="A9:E9"/>
    <mergeCell ref="F9:G9"/>
    <mergeCell ref="H9:I9"/>
    <mergeCell ref="J9:K9"/>
    <mergeCell ref="A11:E11"/>
    <mergeCell ref="F11:G11"/>
    <mergeCell ref="H11:I11"/>
    <mergeCell ref="J11:K11"/>
    <mergeCell ref="A12:E12"/>
    <mergeCell ref="F12:G12"/>
    <mergeCell ref="H12:I12"/>
    <mergeCell ref="J12:K12"/>
    <mergeCell ref="M11:N11"/>
    <mergeCell ref="R11:S11"/>
    <mergeCell ref="M12:N12"/>
    <mergeCell ref="R12:S12"/>
    <mergeCell ref="A13:E13"/>
    <mergeCell ref="F13:S13"/>
    <mergeCell ref="A14:E14"/>
    <mergeCell ref="F14:G14"/>
    <mergeCell ref="H14:I14"/>
    <mergeCell ref="J14:K14"/>
    <mergeCell ref="M14:N14"/>
    <mergeCell ref="R14:S14"/>
    <mergeCell ref="R15:S15"/>
    <mergeCell ref="A16:E16"/>
    <mergeCell ref="F16:S16"/>
    <mergeCell ref="A15:E15"/>
    <mergeCell ref="F15:G15"/>
    <mergeCell ref="H15:I15"/>
    <mergeCell ref="J15:K15"/>
    <mergeCell ref="A17:E17"/>
    <mergeCell ref="F17:G17"/>
    <mergeCell ref="H17:I17"/>
    <mergeCell ref="M15:N15"/>
    <mergeCell ref="R17:S17"/>
    <mergeCell ref="M18:N18"/>
    <mergeCell ref="R18:S18"/>
    <mergeCell ref="J17:K17"/>
    <mergeCell ref="J18:K18"/>
    <mergeCell ref="M17:N17"/>
    <mergeCell ref="A20:E20"/>
    <mergeCell ref="F20:G20"/>
    <mergeCell ref="H20:I20"/>
    <mergeCell ref="J20:K20"/>
    <mergeCell ref="F18:G18"/>
    <mergeCell ref="H18:I18"/>
    <mergeCell ref="A19:E19"/>
    <mergeCell ref="F19:S19"/>
    <mergeCell ref="M20:N20"/>
    <mergeCell ref="R20:S20"/>
    <mergeCell ref="R21:S21"/>
    <mergeCell ref="A3:D3"/>
    <mergeCell ref="A21:E21"/>
    <mergeCell ref="F21:G21"/>
    <mergeCell ref="H21:I21"/>
    <mergeCell ref="J21:K21"/>
    <mergeCell ref="M21:N21"/>
    <mergeCell ref="A18:E18"/>
  </mergeCells>
  <conditionalFormatting sqref="J8:K9 J11:K12 J14:K15 J17:K18 J20:K21 J23:K23">
    <cfRule type="cellIs" priority="1" dxfId="0" operator="notEqual" stopIfTrue="1">
      <formula>M8+P8+R8</formula>
    </cfRule>
  </conditionalFormatting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53"/>
  <sheetViews>
    <sheetView workbookViewId="0" topLeftCell="A1">
      <selection activeCell="E3" sqref="E3:O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9.8515625" style="0" customWidth="1"/>
    <col min="6" max="6" width="3.8515625" style="0" customWidth="1"/>
    <col min="7" max="7" width="5.8515625" style="0" customWidth="1"/>
    <col min="8" max="8" width="4.28125" style="0" customWidth="1"/>
    <col min="9" max="9" width="7.421875" style="0" customWidth="1"/>
    <col min="10" max="10" width="5.57421875" style="0" customWidth="1"/>
    <col min="11" max="11" width="6.421875" style="0" customWidth="1"/>
    <col min="12" max="12" width="4.28125" style="0" customWidth="1"/>
    <col min="13" max="13" width="5.8515625" style="0" customWidth="1"/>
    <col min="14" max="14" width="5.28125" style="0" customWidth="1"/>
    <col min="15" max="15" width="5.57421875" style="0" customWidth="1"/>
    <col min="16" max="16" width="10.421875" style="0" customWidth="1"/>
    <col min="17" max="17" width="4.140625" style="0" customWidth="1"/>
    <col min="18" max="18" width="6.8515625" style="0" customWidth="1"/>
    <col min="19" max="19" width="5.421875" style="0" customWidth="1"/>
  </cols>
  <sheetData>
    <row r="1" spans="1:19" ht="13.5" thickBot="1">
      <c r="A1" s="362" t="s">
        <v>189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4"/>
    </row>
    <row r="2" spans="1:19" ht="13.5" thickBot="1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</row>
    <row r="3" spans="1:19" ht="13.5" thickBot="1">
      <c r="A3" s="366" t="s">
        <v>73</v>
      </c>
      <c r="B3" s="367"/>
      <c r="C3" s="367"/>
      <c r="D3" s="368"/>
      <c r="E3" s="381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79" t="s">
        <v>85</v>
      </c>
      <c r="Q3" s="380"/>
      <c r="R3" s="367" t="str">
        <f>'[1]p1'!$H$4</f>
        <v>2005.1</v>
      </c>
      <c r="S3" s="368"/>
    </row>
    <row r="4" spans="1:19" s="1" customFormat="1" ht="12.75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</row>
    <row r="5" spans="1:19" s="8" customFormat="1" ht="13.5" thickBo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</row>
    <row r="6" spans="1:19" ht="13.5" thickBot="1">
      <c r="A6" s="434" t="s">
        <v>75</v>
      </c>
      <c r="B6" s="434"/>
      <c r="C6" s="434"/>
      <c r="D6" s="434"/>
      <c r="E6" s="434"/>
      <c r="F6" s="434" t="s">
        <v>70</v>
      </c>
      <c r="G6" s="434"/>
      <c r="H6" s="434" t="s">
        <v>76</v>
      </c>
      <c r="I6" s="434"/>
      <c r="J6" s="434" t="s">
        <v>77</v>
      </c>
      <c r="K6" s="434"/>
      <c r="L6" s="12"/>
      <c r="M6" s="434" t="s">
        <v>153</v>
      </c>
      <c r="N6" s="434"/>
      <c r="O6" s="12"/>
      <c r="P6" s="12" t="s">
        <v>74</v>
      </c>
      <c r="Q6" s="12"/>
      <c r="R6" s="434" t="s">
        <v>21</v>
      </c>
      <c r="S6" s="434"/>
    </row>
    <row r="7" spans="1:19" s="2" customFormat="1" ht="13.5" customHeight="1">
      <c r="A7" s="437">
        <f>IF('[1]p1'!$A$59&lt;&gt;0,'[1]p1'!$A$59,"")</f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</row>
    <row r="8" spans="1:19" s="2" customFormat="1" ht="13.5" customHeight="1">
      <c r="A8" s="438">
        <f>IF('[1]p1'!$A$59&lt;&gt;0,'[1]p1'!$A$59,"")</f>
      </c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</row>
    <row r="9" spans="1:19" s="39" customFormat="1" ht="11.25">
      <c r="A9" s="354" t="str">
        <f>T('[1]p1'!$C$13:$G$13)</f>
        <v>Alciônio Saldanha de Oliveira</v>
      </c>
      <c r="B9" s="355"/>
      <c r="C9" s="355"/>
      <c r="D9" s="355"/>
      <c r="E9" s="356"/>
      <c r="F9" s="431"/>
      <c r="G9" s="431"/>
      <c r="H9" s="431"/>
      <c r="I9" s="431"/>
      <c r="J9" s="431"/>
      <c r="K9" s="431"/>
      <c r="L9" s="431"/>
      <c r="M9" s="431"/>
      <c r="N9" s="431"/>
      <c r="O9" s="431"/>
      <c r="P9" s="431"/>
      <c r="Q9" s="431"/>
      <c r="R9" s="431"/>
      <c r="S9" s="431"/>
    </row>
    <row r="10" spans="1:19" s="2" customFormat="1" ht="13.5" customHeight="1">
      <c r="A10" s="374" t="str">
        <f>IF('[1]p1'!$A$57&lt;&gt;0,'[1]p1'!$A$57,"")</f>
        <v>Cálculo Diferencial e Integral III - Turma 01</v>
      </c>
      <c r="B10" s="374"/>
      <c r="C10" s="374"/>
      <c r="D10" s="374"/>
      <c r="E10" s="374"/>
      <c r="F10" s="429">
        <f>IF('[1]p1'!$F$57&lt;&gt;0,'[1]p1'!$F$57,"")</f>
        <v>90</v>
      </c>
      <c r="G10" s="429"/>
      <c r="H10" s="429">
        <f>IF('[1]p1'!$E$57&lt;&gt;0,'[1]p1'!$E$57,"")</f>
        <v>6</v>
      </c>
      <c r="I10" s="429"/>
      <c r="J10" s="429">
        <f>IF('[1]p1'!$I$57&lt;&gt;0,'[1]p1'!$I$57,"")</f>
        <v>53</v>
      </c>
      <c r="K10" s="429"/>
      <c r="L10" s="26"/>
      <c r="M10" s="429">
        <f>IF('[1]p1'!$K$57&lt;&gt;0,'[1]p1'!$K$57,"")</f>
        <v>7</v>
      </c>
      <c r="N10" s="429"/>
      <c r="O10" s="26"/>
      <c r="P10" s="26">
        <f>IF('[1]p1'!$L$57&lt;&gt;0,'[1]p1'!$L$57,"")</f>
        <v>7</v>
      </c>
      <c r="Q10" s="47"/>
      <c r="R10" s="429">
        <f>IF('[1]p1'!$J$57&lt;&gt;0,'[1]p1'!$J$57,"")</f>
        <v>39</v>
      </c>
      <c r="S10" s="429"/>
    </row>
    <row r="11" spans="1:19" s="2" customFormat="1" ht="13.5" customHeight="1">
      <c r="A11" s="374" t="str">
        <f>IF('[1]p1'!$A$58&lt;&gt;0,'[1]p1'!$A$58,"")</f>
        <v>Cálculo Diferencial e Integral III - Turma 03</v>
      </c>
      <c r="B11" s="374"/>
      <c r="C11" s="374"/>
      <c r="D11" s="374"/>
      <c r="E11" s="374"/>
      <c r="F11" s="429">
        <f>IF('[1]p1'!$F$58&lt;&gt;0,'[1]p1'!$F$58,"")</f>
        <v>90</v>
      </c>
      <c r="G11" s="429"/>
      <c r="H11" s="429">
        <f>IF('[1]p1'!$E$58&lt;&gt;0,'[1]p1'!$E$58,"")</f>
        <v>6</v>
      </c>
      <c r="I11" s="429"/>
      <c r="J11" s="429">
        <f>IF('[1]p1'!$I$58&lt;&gt;0,'[1]p1'!$I$58,"")</f>
        <v>39</v>
      </c>
      <c r="K11" s="429"/>
      <c r="L11" s="26"/>
      <c r="M11" s="429">
        <f>IF('[1]p1'!$K$58&lt;&gt;0,'[1]p1'!$K$58,"")</f>
        <v>16</v>
      </c>
      <c r="N11" s="429"/>
      <c r="O11" s="26"/>
      <c r="P11" s="26">
        <f>IF('[1]p1'!$L$58&lt;&gt;0,'[1]p1'!$L$58,"")</f>
        <v>7</v>
      </c>
      <c r="Q11" s="47"/>
      <c r="R11" s="429">
        <f>IF('[1]p1'!$J$58&lt;&gt;0,'[1]p1'!$J$58,"")</f>
        <v>16</v>
      </c>
      <c r="S11" s="429"/>
    </row>
    <row r="12" spans="1:19" s="2" customFormat="1" ht="13.5" customHeight="1">
      <c r="A12" s="435">
        <f>IF('[1]p1'!$A$59&lt;&gt;0,'[1]p1'!$A$59,"")</f>
      </c>
      <c r="B12" s="435"/>
      <c r="C12" s="435"/>
      <c r="D12" s="435"/>
      <c r="E12" s="435"/>
      <c r="F12" s="436"/>
      <c r="G12" s="436"/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</row>
    <row r="13" spans="1:19" s="39" customFormat="1" ht="11.25">
      <c r="A13" s="417" t="str">
        <f>T('[1]p3'!$C$13:$G$13)</f>
        <v>Amanda dos Santos Gomes</v>
      </c>
      <c r="B13" s="418"/>
      <c r="C13" s="418"/>
      <c r="D13" s="418"/>
      <c r="E13" s="419"/>
      <c r="F13" s="430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</row>
    <row r="14" spans="1:19" s="2" customFormat="1" ht="13.5" customHeight="1">
      <c r="A14" s="374" t="str">
        <f>IF('[1]p3'!$A$57&lt;&gt;0,'[1]p3'!$A$57,"")</f>
        <v>Probab. e Estatística (Comp.+Elét.) - Turma 01</v>
      </c>
      <c r="B14" s="374"/>
      <c r="C14" s="374"/>
      <c r="D14" s="374"/>
      <c r="E14" s="374"/>
      <c r="F14" s="429">
        <f>IF('[1]p3'!$F$57&lt;&gt;0,'[1]p3'!$F$57,"")</f>
        <v>60</v>
      </c>
      <c r="G14" s="429"/>
      <c r="H14" s="429">
        <f>IF('[1]p3'!$E$57&lt;&gt;0,'[1]p3'!$E$57,"")</f>
        <v>4</v>
      </c>
      <c r="I14" s="429"/>
      <c r="J14" s="429">
        <f>IF('[1]p3'!$I$57&lt;&gt;0,'[1]p3'!$I$57,"")</f>
        <v>54</v>
      </c>
      <c r="K14" s="429"/>
      <c r="L14" s="26"/>
      <c r="M14" s="429">
        <f>IF('[1]p3'!$K$57&lt;&gt;0,'[1]p3'!$K$57,"")</f>
        <v>17</v>
      </c>
      <c r="N14" s="429"/>
      <c r="O14" s="26"/>
      <c r="P14" s="26">
        <f>IF('[1]p3'!$L$57&lt;&gt;0,'[1]p3'!$L$57,"")</f>
        <v>13</v>
      </c>
      <c r="Q14" s="47"/>
      <c r="R14" s="429">
        <f>IF('[1]p3'!$J$57&lt;&gt;0,'[1]p3'!$J$57,"")</f>
        <v>24</v>
      </c>
      <c r="S14" s="429"/>
    </row>
    <row r="15" spans="1:19" s="2" customFormat="1" ht="13.5" customHeight="1">
      <c r="A15" s="374" t="str">
        <f>IF('[1]p3'!$A$58&lt;&gt;0,'[1]p3'!$A$58,"")</f>
        <v>Probab. e Estatística (Comp.+Elét.) - Turma 02</v>
      </c>
      <c r="B15" s="374"/>
      <c r="C15" s="374"/>
      <c r="D15" s="374"/>
      <c r="E15" s="374"/>
      <c r="F15" s="429">
        <f>IF('[1]p3'!$F$58&lt;&gt;0,'[1]p3'!$F$58,"")</f>
        <v>60</v>
      </c>
      <c r="G15" s="429"/>
      <c r="H15" s="429">
        <f>IF('[1]p3'!$E$58&lt;&gt;0,'[1]p3'!$E$58,"")</f>
        <v>4</v>
      </c>
      <c r="I15" s="429"/>
      <c r="J15" s="429">
        <f>IF('[1]p3'!$I$58&lt;&gt;0,'[1]p3'!$I$58,"")</f>
        <v>58</v>
      </c>
      <c r="K15" s="429"/>
      <c r="L15" s="26"/>
      <c r="M15" s="429">
        <f>IF('[1]p3'!$K$58&lt;&gt;0,'[1]p3'!$K$58,"")</f>
        <v>20</v>
      </c>
      <c r="N15" s="429"/>
      <c r="O15" s="26"/>
      <c r="P15" s="26">
        <f>IF('[1]p3'!$L$58&lt;&gt;0,'[1]p3'!$L$58,"")</f>
        <v>12</v>
      </c>
      <c r="Q15" s="47"/>
      <c r="R15" s="429">
        <f>IF('[1]p3'!$J$58&lt;&gt;0,'[1]p3'!$J$58,"")</f>
        <v>26</v>
      </c>
      <c r="S15" s="429"/>
    </row>
    <row r="16" spans="1:19" s="2" customFormat="1" ht="13.5" customHeight="1">
      <c r="A16" s="435">
        <f>IF('[1]p1'!$A$59&lt;&gt;0,'[1]p1'!$A$59,"")</f>
      </c>
      <c r="B16" s="435"/>
      <c r="C16" s="435"/>
      <c r="D16" s="435"/>
      <c r="E16" s="435"/>
      <c r="F16" s="436"/>
      <c r="G16" s="436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436"/>
    </row>
    <row r="17" spans="1:19" s="39" customFormat="1" ht="11.25">
      <c r="A17" s="417" t="str">
        <f>T('[1]p4'!$C$13:$G$13)</f>
        <v>Amauri Araújo Cruz</v>
      </c>
      <c r="B17" s="418"/>
      <c r="C17" s="418"/>
      <c r="D17" s="418"/>
      <c r="E17" s="419"/>
      <c r="F17" s="430"/>
      <c r="G17" s="431"/>
      <c r="H17" s="431"/>
      <c r="I17" s="431"/>
      <c r="J17" s="431"/>
      <c r="K17" s="431"/>
      <c r="L17" s="431"/>
      <c r="M17" s="431"/>
      <c r="N17" s="431"/>
      <c r="O17" s="431"/>
      <c r="P17" s="431"/>
      <c r="Q17" s="431"/>
      <c r="R17" s="431"/>
      <c r="S17" s="431"/>
    </row>
    <row r="18" spans="1:19" s="2" customFormat="1" ht="13.5" customHeight="1">
      <c r="A18" s="374" t="str">
        <f>IF('[1]p4'!$A$57&lt;&gt;0,'[1]p4'!$A$57,"")</f>
        <v>Álgebra Linear I - Turma 01</v>
      </c>
      <c r="B18" s="374"/>
      <c r="C18" s="374"/>
      <c r="D18" s="374"/>
      <c r="E18" s="374"/>
      <c r="F18" s="429">
        <f>IF('[1]p4'!$F$57&lt;&gt;0,'[1]p4'!$F$57,"")</f>
        <v>60</v>
      </c>
      <c r="G18" s="429"/>
      <c r="H18" s="429">
        <f>IF('[1]p4'!$E$57&lt;&gt;0,'[1]p4'!$E$57,"")</f>
        <v>4</v>
      </c>
      <c r="I18" s="429"/>
      <c r="J18" s="429">
        <f>IF('[1]p4'!$I$57&lt;&gt;0,'[1]p4'!$I$57,"")</f>
        <v>48</v>
      </c>
      <c r="K18" s="429"/>
      <c r="L18" s="26"/>
      <c r="M18" s="429">
        <f>IF('[1]p4'!$K$57&lt;&gt;0,'[1]p4'!$K$57,"")</f>
        <v>7</v>
      </c>
      <c r="N18" s="429"/>
      <c r="O18" s="26"/>
      <c r="P18" s="26">
        <f>IF('[1]p4'!$L$57&lt;&gt;0,'[1]p4'!$L$57,"")</f>
        <v>12</v>
      </c>
      <c r="Q18" s="47"/>
      <c r="R18" s="429">
        <f>IF('[1]p4'!$J$57&lt;&gt;0,'[1]p4'!$J$57,"")</f>
        <v>29</v>
      </c>
      <c r="S18" s="429"/>
    </row>
    <row r="19" spans="1:19" s="2" customFormat="1" ht="13.5" customHeight="1">
      <c r="A19" s="374" t="str">
        <f>IF('[1]p4'!$A$58&lt;&gt;0,'[1]p4'!$A$58,"")</f>
        <v>Tópicos Especiais de Álgebra - Turma 01</v>
      </c>
      <c r="B19" s="374"/>
      <c r="C19" s="374"/>
      <c r="D19" s="374"/>
      <c r="E19" s="374"/>
      <c r="F19" s="429">
        <f>IF('[1]p4'!$F$58&lt;&gt;0,'[1]p4'!$F$58,"")</f>
        <v>60</v>
      </c>
      <c r="G19" s="429"/>
      <c r="H19" s="429">
        <f>IF('[1]p4'!$E$58&lt;&gt;0,'[1]p4'!$E$58,"")</f>
        <v>4</v>
      </c>
      <c r="I19" s="429"/>
      <c r="J19" s="429">
        <f>IF('[1]p4'!$I$58&lt;&gt;0,'[1]p4'!$I$58,"")</f>
        <v>27</v>
      </c>
      <c r="K19" s="429"/>
      <c r="L19" s="26"/>
      <c r="M19" s="429">
        <f>IF('[1]p4'!$K$58&lt;&gt;0,'[1]p4'!$K$58,"")</f>
        <v>10</v>
      </c>
      <c r="N19" s="429"/>
      <c r="O19" s="26"/>
      <c r="P19" s="26">
        <f>IF('[1]p4'!$L$58&lt;&gt;0,'[1]p4'!$L$58,"")</f>
        <v>1</v>
      </c>
      <c r="Q19" s="47"/>
      <c r="R19" s="429">
        <f>IF('[1]p4'!$J$58&lt;&gt;0,'[1]p4'!$J$58,"")</f>
        <v>16</v>
      </c>
      <c r="S19" s="429"/>
    </row>
    <row r="20" spans="1:19" s="2" customFormat="1" ht="13.5" customHeight="1">
      <c r="A20" s="374" t="str">
        <f>IF('[1]p4'!$A$59&lt;&gt;0,'[1]p4'!$A$59,"")</f>
        <v>TEM (Prática de Ensino) - Turma 01</v>
      </c>
      <c r="B20" s="374"/>
      <c r="C20" s="374"/>
      <c r="D20" s="374"/>
      <c r="E20" s="374"/>
      <c r="F20" s="429">
        <f>IF('[1]p4'!$F$59&lt;&gt;0,'[1]p4'!$F$59,"")</f>
        <v>60</v>
      </c>
      <c r="G20" s="429"/>
      <c r="H20" s="429">
        <f>IF('[1]p4'!$E$59&lt;&gt;0,'[1]p4'!$E$59,"")</f>
        <v>4</v>
      </c>
      <c r="I20" s="429"/>
      <c r="J20" s="429">
        <f>IF('[1]p4'!$I$59&lt;&gt;0,'[1]p4'!$I$59,"")</f>
        <v>12</v>
      </c>
      <c r="K20" s="429"/>
      <c r="L20" s="26"/>
      <c r="M20" s="429">
        <f>IF('[1]p4'!$K$59&lt;&gt;0,'[1]p4'!$K$59,"")</f>
        <v>2</v>
      </c>
      <c r="N20" s="429"/>
      <c r="O20" s="26"/>
      <c r="P20" s="26">
        <f>IF('[1]p4'!$L$59&lt;&gt;0,'[1]p4'!$L$59,"")</f>
      </c>
      <c r="Q20" s="47"/>
      <c r="R20" s="429">
        <f>IF('[1]p4'!$J$59&lt;&gt;0,'[1]p4'!$J$59,"")</f>
        <v>10</v>
      </c>
      <c r="S20" s="429"/>
    </row>
    <row r="21" spans="1:19" s="2" customFormat="1" ht="13.5" customHeight="1">
      <c r="A21" s="435">
        <f>IF('[1]p1'!$A$59&lt;&gt;0,'[1]p1'!$A$59,"")</f>
      </c>
      <c r="B21" s="435"/>
      <c r="C21" s="435"/>
      <c r="D21" s="435"/>
      <c r="E21" s="435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</row>
    <row r="22" spans="1:19" s="39" customFormat="1" ht="11.25">
      <c r="A22" s="417" t="str">
        <f>T('[1]p5'!$C$13:$G$13)</f>
        <v>Antônio José da Silva</v>
      </c>
      <c r="B22" s="418"/>
      <c r="C22" s="418"/>
      <c r="D22" s="418"/>
      <c r="E22" s="419"/>
      <c r="F22" s="430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1"/>
      <c r="R22" s="431"/>
      <c r="S22" s="431"/>
    </row>
    <row r="23" spans="1:19" s="2" customFormat="1" ht="13.5" customHeight="1">
      <c r="A23" s="374" t="str">
        <f>IF('[1]p5'!$A$57&lt;&gt;0,'[1]p5'!$A$57,"")</f>
        <v>Métodos Estatísticos - Turma 01</v>
      </c>
      <c r="B23" s="374"/>
      <c r="C23" s="374"/>
      <c r="D23" s="374"/>
      <c r="E23" s="374"/>
      <c r="F23" s="429">
        <f>IF('[1]p5'!$F$57&lt;&gt;0,'[1]p5'!$F$57,"")</f>
        <v>60</v>
      </c>
      <c r="G23" s="429"/>
      <c r="H23" s="429">
        <f>IF('[1]p5'!$E$57&lt;&gt;0,'[1]p5'!$E$57,"")</f>
        <v>4</v>
      </c>
      <c r="I23" s="429"/>
      <c r="J23" s="429">
        <f>IF('[1]p5'!$I$57&lt;&gt;0,'[1]p5'!$I$57,"")</f>
        <v>33</v>
      </c>
      <c r="K23" s="429"/>
      <c r="L23" s="26"/>
      <c r="M23" s="429">
        <f>IF('[1]p5'!$K$57&lt;&gt;0,'[1]p5'!$K$57,"")</f>
        <v>5</v>
      </c>
      <c r="N23" s="429"/>
      <c r="O23" s="26"/>
      <c r="P23" s="26">
        <f>IF('[1]p5'!$L$57&lt;&gt;0,'[1]p5'!$L$57,"")</f>
        <v>8</v>
      </c>
      <c r="Q23" s="47"/>
      <c r="R23" s="429">
        <f>IF('[1]p5'!$J$57&lt;&gt;0,'[1]p5'!$J$57,"")</f>
        <v>20</v>
      </c>
      <c r="S23" s="429"/>
    </row>
    <row r="24" spans="1:19" s="2" customFormat="1" ht="13.5" customHeight="1">
      <c r="A24" s="374" t="str">
        <f>IF('[1]p5'!$A$58&lt;&gt;0,'[1]p5'!$A$58,"")</f>
        <v>Prob. e Estatística (Comp.+Elét.) - Turma 02</v>
      </c>
      <c r="B24" s="374"/>
      <c r="C24" s="374"/>
      <c r="D24" s="374"/>
      <c r="E24" s="374"/>
      <c r="F24" s="429">
        <f>IF('[1]p5'!$F$58&lt;&gt;0,'[1]p5'!$F$58,"")</f>
        <v>24</v>
      </c>
      <c r="G24" s="429"/>
      <c r="H24" s="429">
        <f>IF('[1]p5'!$E$58&lt;&gt;0,'[1]p5'!$E$58,"")</f>
        <v>4</v>
      </c>
      <c r="I24" s="429"/>
      <c r="J24" s="429">
        <f>IF('[1]p5'!$I$58&lt;&gt;0,'[1]p5'!$I$58,"")</f>
        <v>58</v>
      </c>
      <c r="K24" s="429"/>
      <c r="L24" s="26"/>
      <c r="M24" s="429">
        <f>IF('[1]p5'!$K$58&lt;&gt;0,'[1]p5'!$K$58,"")</f>
        <v>20</v>
      </c>
      <c r="N24" s="429"/>
      <c r="O24" s="26"/>
      <c r="P24" s="26">
        <f>IF('[1]p5'!$L$58&lt;&gt;0,'[1]p5'!$L$58,"")</f>
        <v>12</v>
      </c>
      <c r="Q24" s="47"/>
      <c r="R24" s="429">
        <f>IF('[1]p5'!$J$58&lt;&gt;0,'[1]p5'!$J$58,"")</f>
        <v>26</v>
      </c>
      <c r="S24" s="429"/>
    </row>
    <row r="25" spans="1:19" s="2" customFormat="1" ht="13.5" customHeight="1">
      <c r="A25" s="435">
        <f>IF('[1]p1'!$A$59&lt;&gt;0,'[1]p1'!$A$59,"")</f>
      </c>
      <c r="B25" s="435"/>
      <c r="C25" s="435"/>
      <c r="D25" s="435"/>
      <c r="E25" s="435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</row>
    <row r="26" spans="1:19" s="39" customFormat="1" ht="11.25">
      <c r="A26" s="417" t="str">
        <f>T('[1]p9'!$C$13:$G$13)</f>
        <v>Braulio Maia Junior</v>
      </c>
      <c r="B26" s="418"/>
      <c r="C26" s="418"/>
      <c r="D26" s="418"/>
      <c r="E26" s="419"/>
      <c r="F26" s="430"/>
      <c r="G26" s="431"/>
      <c r="H26" s="431"/>
      <c r="I26" s="431"/>
      <c r="J26" s="431"/>
      <c r="K26" s="431"/>
      <c r="L26" s="431"/>
      <c r="M26" s="431"/>
      <c r="N26" s="431"/>
      <c r="O26" s="431"/>
      <c r="P26" s="431"/>
      <c r="Q26" s="431"/>
      <c r="R26" s="431"/>
      <c r="S26" s="431"/>
    </row>
    <row r="27" spans="1:19" s="2" customFormat="1" ht="13.5" customHeight="1">
      <c r="A27" s="374" t="str">
        <f>IF('[1]p9'!$A$57&lt;&gt;0,'[1]p9'!$A$57,"")</f>
        <v>Tópicos de Matemática Elementar - Turma 02</v>
      </c>
      <c r="B27" s="374"/>
      <c r="C27" s="374"/>
      <c r="D27" s="374"/>
      <c r="E27" s="374"/>
      <c r="F27" s="429">
        <f>IF('[1]p9'!$F$57&lt;&gt;0,'[1]p9'!$F$57,"")</f>
        <v>90</v>
      </c>
      <c r="G27" s="429"/>
      <c r="H27" s="429">
        <f>IF('[1]p9'!$E$57&lt;&gt;0,'[1]p9'!$E$57,"")</f>
        <v>6</v>
      </c>
      <c r="I27" s="429"/>
      <c r="J27" s="429">
        <f>IF('[1]p9'!$I$57&lt;&gt;0,'[1]p9'!$I$57,"")</f>
        <v>15</v>
      </c>
      <c r="K27" s="429"/>
      <c r="L27" s="26"/>
      <c r="M27" s="429">
        <f>IF('[1]p9'!$K$57&lt;&gt;0,'[1]p9'!$K$57,"")</f>
        <v>1</v>
      </c>
      <c r="N27" s="429"/>
      <c r="O27" s="26"/>
      <c r="P27" s="26">
        <f>IF('[1]p9'!$L$57&lt;&gt;0,'[1]p9'!$L$57,"")</f>
        <v>3</v>
      </c>
      <c r="Q27" s="47"/>
      <c r="R27" s="429">
        <f>IF('[1]p9'!$J$57&lt;&gt;0,'[1]p9'!$J$57,"")</f>
        <v>11</v>
      </c>
      <c r="S27" s="429"/>
    </row>
    <row r="28" spans="1:19" s="2" customFormat="1" ht="13.5" customHeight="1">
      <c r="A28" s="435">
        <f>IF('[1]p1'!$A$59&lt;&gt;0,'[1]p1'!$A$59,"")</f>
      </c>
      <c r="B28" s="435"/>
      <c r="C28" s="435"/>
      <c r="D28" s="435"/>
      <c r="E28" s="435"/>
      <c r="F28" s="436"/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6"/>
      <c r="S28" s="436"/>
    </row>
    <row r="29" spans="1:19" s="39" customFormat="1" ht="11.25">
      <c r="A29" s="417" t="str">
        <f>T('[1]p10'!$C$13:$G$13)</f>
        <v>Claudianor Oliveira Alves</v>
      </c>
      <c r="B29" s="418"/>
      <c r="C29" s="418"/>
      <c r="D29" s="418"/>
      <c r="E29" s="419"/>
      <c r="F29" s="430"/>
      <c r="G29" s="431"/>
      <c r="H29" s="431"/>
      <c r="I29" s="431"/>
      <c r="J29" s="431"/>
      <c r="K29" s="431"/>
      <c r="L29" s="431"/>
      <c r="M29" s="431"/>
      <c r="N29" s="431"/>
      <c r="O29" s="431"/>
      <c r="P29" s="431"/>
      <c r="Q29" s="431"/>
      <c r="R29" s="431"/>
      <c r="S29" s="431"/>
    </row>
    <row r="30" spans="1:19" s="2" customFormat="1" ht="13.5" customHeight="1">
      <c r="A30" s="374" t="str">
        <f>IF('[1]p10'!$A$57&lt;&gt;0,'[1]p10'!$A$57,"")</f>
        <v>Introdução às EDPs - Turma 01</v>
      </c>
      <c r="B30" s="374"/>
      <c r="C30" s="374"/>
      <c r="D30" s="374"/>
      <c r="E30" s="374"/>
      <c r="F30" s="429">
        <f>IF('[1]p10'!$F$57&lt;&gt;0,'[1]p10'!$F$57,"")</f>
        <v>60</v>
      </c>
      <c r="G30" s="429"/>
      <c r="H30" s="429">
        <f>IF('[1]p10'!$E$57&lt;&gt;0,'[1]p10'!$E$57,"")</f>
        <v>4</v>
      </c>
      <c r="I30" s="429"/>
      <c r="J30" s="429">
        <f>IF('[1]p10'!$I$57&lt;&gt;0,'[1]p10'!$I$57,"")</f>
        <v>6</v>
      </c>
      <c r="K30" s="429"/>
      <c r="L30" s="26"/>
      <c r="M30" s="429">
        <f>IF('[1]p10'!$K$57&lt;&gt;0,'[1]p10'!$K$57,"")</f>
        <v>2</v>
      </c>
      <c r="N30" s="429"/>
      <c r="O30" s="26"/>
      <c r="P30" s="26">
        <f>IF('[1]p10'!$L$57&lt;&gt;0,'[1]p10'!$L$57,"")</f>
        <v>1</v>
      </c>
      <c r="Q30" s="47"/>
      <c r="R30" s="429">
        <f>IF('[1]p10'!$J$57&lt;&gt;0,'[1]p10'!$J$57,"")</f>
        <v>3</v>
      </c>
      <c r="S30" s="429"/>
    </row>
    <row r="31" spans="1:19" s="2" customFormat="1" ht="13.5" customHeight="1">
      <c r="A31" s="435">
        <f>IF('[1]p1'!$A$59&lt;&gt;0,'[1]p1'!$A$59,"")</f>
      </c>
      <c r="B31" s="435"/>
      <c r="C31" s="435"/>
      <c r="D31" s="435"/>
      <c r="E31" s="435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</row>
    <row r="32" spans="1:19" s="39" customFormat="1" ht="11.25">
      <c r="A32" s="417" t="str">
        <f>T('[1]p11'!$C$13:$G$13)</f>
        <v>Daniel Cordeiro de Morais Filho</v>
      </c>
      <c r="B32" s="418"/>
      <c r="C32" s="418"/>
      <c r="D32" s="418"/>
      <c r="E32" s="419"/>
      <c r="F32" s="430"/>
      <c r="G32" s="431"/>
      <c r="H32" s="431"/>
      <c r="I32" s="431"/>
      <c r="J32" s="431"/>
      <c r="K32" s="431"/>
      <c r="L32" s="431"/>
      <c r="M32" s="431"/>
      <c r="N32" s="431"/>
      <c r="O32" s="431"/>
      <c r="P32" s="431"/>
      <c r="Q32" s="431"/>
      <c r="R32" s="431"/>
      <c r="S32" s="431"/>
    </row>
    <row r="33" spans="1:19" s="2" customFormat="1" ht="13.5" customHeight="1">
      <c r="A33" s="374" t="str">
        <f>IF('[1]p11'!$A$57&lt;&gt;0,'[1]p11'!$A$57,"")</f>
        <v>Prática p/ o Ens. da Matemática I - Turma 01</v>
      </c>
      <c r="B33" s="374"/>
      <c r="C33" s="374"/>
      <c r="D33" s="374"/>
      <c r="E33" s="374"/>
      <c r="F33" s="429">
        <f>IF('[1]p11'!$F$57&lt;&gt;0,'[1]p11'!$F$57,"")</f>
        <v>90</v>
      </c>
      <c r="G33" s="429"/>
      <c r="H33" s="429">
        <f>IF('[1]p11'!$E$57&lt;&gt;0,'[1]p11'!$E$57,"")</f>
        <v>6</v>
      </c>
      <c r="I33" s="429"/>
      <c r="J33" s="429">
        <f>IF('[1]p11'!$I$57&lt;&gt;0,'[1]p11'!$I$57,"")</f>
        <v>14</v>
      </c>
      <c r="K33" s="429"/>
      <c r="L33" s="26"/>
      <c r="M33" s="429">
        <f>IF('[1]p11'!$K$57&lt;&gt;0,'[1]p11'!$K$57,"")</f>
        <v>3</v>
      </c>
      <c r="N33" s="429"/>
      <c r="O33" s="26"/>
      <c r="P33" s="26">
        <f>IF('[1]p11'!$L$57&lt;&gt;0,'[1]p11'!$L$57,"")</f>
      </c>
      <c r="Q33" s="47"/>
      <c r="R33" s="429">
        <f>IF('[1]p11'!$J$57&lt;&gt;0,'[1]p11'!$J$57,"")</f>
        <v>11</v>
      </c>
      <c r="S33" s="429"/>
    </row>
    <row r="34" spans="1:19" s="2" customFormat="1" ht="13.5" customHeight="1">
      <c r="A34" s="374" t="str">
        <f>IF('[1]p11'!$A$58&lt;&gt;0,'[1]p11'!$A$58,"")</f>
        <v>Topologia dos Espaços Métricos - Turma 01</v>
      </c>
      <c r="B34" s="374"/>
      <c r="C34" s="374"/>
      <c r="D34" s="374"/>
      <c r="E34" s="374"/>
      <c r="F34" s="429">
        <f>IF('[1]p11'!$F$58&lt;&gt;0,'[1]p11'!$F$58,"")</f>
        <v>60</v>
      </c>
      <c r="G34" s="429"/>
      <c r="H34" s="429">
        <f>IF('[1]p11'!$E$58&lt;&gt;0,'[1]p11'!$E$58,"")</f>
        <v>4</v>
      </c>
      <c r="I34" s="429"/>
      <c r="J34" s="429">
        <f>IF('[1]p11'!$I$58&lt;&gt;0,'[1]p11'!$I$58,"")</f>
        <v>3</v>
      </c>
      <c r="K34" s="429"/>
      <c r="L34" s="26"/>
      <c r="M34" s="429">
        <f>IF('[1]p11'!$K$58&lt;&gt;0,'[1]p11'!$K$58,"")</f>
      </c>
      <c r="N34" s="429"/>
      <c r="O34" s="26"/>
      <c r="P34" s="26">
        <f>IF('[1]p11'!$L$58&lt;&gt;0,'[1]p11'!$L$58,"")</f>
        <v>1</v>
      </c>
      <c r="Q34" s="47"/>
      <c r="R34" s="429">
        <f>IF('[1]p11'!$J$58&lt;&gt;0,'[1]p11'!$J$58,"")</f>
        <v>2</v>
      </c>
      <c r="S34" s="429"/>
    </row>
    <row r="35" spans="1:19" s="39" customFormat="1" ht="11.25">
      <c r="A35" s="354" t="str">
        <f>T('[1]p12'!$C$13:$G$13)</f>
        <v>Daniel Marinho Pellegrino</v>
      </c>
      <c r="B35" s="355"/>
      <c r="C35" s="355"/>
      <c r="D35" s="355"/>
      <c r="E35" s="356"/>
      <c r="F35" s="430"/>
      <c r="G35" s="431"/>
      <c r="H35" s="431"/>
      <c r="I35" s="431"/>
      <c r="J35" s="431"/>
      <c r="K35" s="431"/>
      <c r="L35" s="431"/>
      <c r="M35" s="431"/>
      <c r="N35" s="431"/>
      <c r="O35" s="431"/>
      <c r="P35" s="431"/>
      <c r="Q35" s="431"/>
      <c r="R35" s="431"/>
      <c r="S35" s="431"/>
    </row>
    <row r="36" spans="1:19" s="2" customFormat="1" ht="13.5" customHeight="1">
      <c r="A36" s="374" t="str">
        <f>IF('[1]p12'!$A$57&lt;&gt;0,'[1]p12'!$A$57,"")</f>
        <v>Algebra Linear II - Turma 01</v>
      </c>
      <c r="B36" s="374"/>
      <c r="C36" s="374"/>
      <c r="D36" s="374"/>
      <c r="E36" s="374"/>
      <c r="F36" s="429">
        <f>IF('[1]p12'!$F$57&lt;&gt;0,'[1]p12'!$F$57,"")</f>
        <v>60</v>
      </c>
      <c r="G36" s="429"/>
      <c r="H36" s="429">
        <f>IF('[1]p12'!$E$57&lt;&gt;0,'[1]p12'!$E$57,"")</f>
        <v>4</v>
      </c>
      <c r="I36" s="429"/>
      <c r="J36" s="429">
        <f>IF('[1]p12'!$I$57&lt;&gt;0,'[1]p12'!$I$57,"")</f>
        <v>9</v>
      </c>
      <c r="K36" s="429"/>
      <c r="L36" s="26"/>
      <c r="M36" s="429">
        <f>IF('[1]p12'!$K$57&lt;&gt;0,'[1]p12'!$K$57,"")</f>
        <v>2</v>
      </c>
      <c r="N36" s="429"/>
      <c r="O36" s="26"/>
      <c r="P36" s="26">
        <f>IF('[1]p12'!$L$57&lt;&gt;0,'[1]p12'!$L$57,"")</f>
        <v>2</v>
      </c>
      <c r="Q36" s="47"/>
      <c r="R36" s="429">
        <f>IF('[1]p12'!$J$57&lt;&gt;0,'[1]p12'!$J$57,"")</f>
        <v>5</v>
      </c>
      <c r="S36" s="429"/>
    </row>
    <row r="37" spans="1:19" s="2" customFormat="1" ht="13.5" customHeight="1">
      <c r="A37" s="435">
        <f>IF('[1]p1'!$A$59&lt;&gt;0,'[1]p1'!$A$59,"")</f>
      </c>
      <c r="B37" s="435"/>
      <c r="C37" s="435"/>
      <c r="D37" s="435"/>
      <c r="E37" s="435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6"/>
      <c r="S37" s="436"/>
    </row>
    <row r="38" spans="1:19" s="39" customFormat="1" ht="11.25">
      <c r="A38" s="417" t="str">
        <f>T('[1]p13'!$C$13:$G$13)</f>
        <v>Florence Ayres Campello de Oliveira</v>
      </c>
      <c r="B38" s="418"/>
      <c r="C38" s="418"/>
      <c r="D38" s="418"/>
      <c r="E38" s="419"/>
      <c r="F38" s="430"/>
      <c r="G38" s="431"/>
      <c r="H38" s="431"/>
      <c r="I38" s="431"/>
      <c r="J38" s="431"/>
      <c r="K38" s="431"/>
      <c r="L38" s="431"/>
      <c r="M38" s="431"/>
      <c r="N38" s="431"/>
      <c r="O38" s="431"/>
      <c r="P38" s="431"/>
      <c r="Q38" s="431"/>
      <c r="R38" s="431"/>
      <c r="S38" s="431"/>
    </row>
    <row r="39" spans="1:19" s="2" customFormat="1" ht="13.5" customHeight="1">
      <c r="A39" s="374" t="str">
        <f>IF('[1]p13'!$A$57&lt;&gt;0,'[1]p13'!$A$57,"")</f>
        <v>Álgebra Vetorial e Geom. Analítica - Turma 02</v>
      </c>
      <c r="B39" s="374"/>
      <c r="C39" s="374"/>
      <c r="D39" s="374"/>
      <c r="E39" s="374"/>
      <c r="F39" s="429">
        <f>IF('[1]p13'!$F$57&lt;&gt;0,'[1]p13'!$F$57,"")</f>
        <v>60</v>
      </c>
      <c r="G39" s="429"/>
      <c r="H39" s="429">
        <f>IF('[1]p13'!$E$57&lt;&gt;0,'[1]p13'!$E$57,"")</f>
        <v>4</v>
      </c>
      <c r="I39" s="429"/>
      <c r="J39" s="429">
        <f>IF('[1]p13'!$I$57&lt;&gt;0,'[1]p13'!$I$57,"")</f>
        <v>57</v>
      </c>
      <c r="K39" s="429"/>
      <c r="L39" s="26"/>
      <c r="M39" s="429">
        <f>IF('[1]p13'!$K$57&lt;&gt;0,'[1]p13'!$K$57,"")</f>
        <v>14</v>
      </c>
      <c r="N39" s="429"/>
      <c r="O39" s="26"/>
      <c r="P39" s="26">
        <f>IF('[1]p13'!$L$57&lt;&gt;0,'[1]p13'!$L$57,"")</f>
        <v>16</v>
      </c>
      <c r="Q39" s="47"/>
      <c r="R39" s="429">
        <f>IF('[1]p13'!$J$57&lt;&gt;0,'[1]p13'!$J$57,"")</f>
        <v>27</v>
      </c>
      <c r="S39" s="429"/>
    </row>
    <row r="40" spans="1:19" s="2" customFormat="1" ht="13.5" customHeight="1">
      <c r="A40" s="374" t="str">
        <f>IF('[1]p13'!$A$58&lt;&gt;0,'[1]p13'!$A$58,"")</f>
        <v>Métodos Quantitativos I - Turma 02</v>
      </c>
      <c r="B40" s="374"/>
      <c r="C40" s="374"/>
      <c r="D40" s="374"/>
      <c r="E40" s="374"/>
      <c r="F40" s="429">
        <f>IF('[1]p13'!$F$58&lt;&gt;0,'[1]p13'!$F$58,"")</f>
        <v>60</v>
      </c>
      <c r="G40" s="429"/>
      <c r="H40" s="429">
        <f>IF('[1]p13'!$E$58&lt;&gt;0,'[1]p13'!$E$58,"")</f>
        <v>4</v>
      </c>
      <c r="I40" s="429"/>
      <c r="J40" s="429">
        <f>IF('[1]p13'!$I$58&lt;&gt;0,'[1]p13'!$I$58,"")</f>
        <v>38</v>
      </c>
      <c r="K40" s="429"/>
      <c r="L40" s="26"/>
      <c r="M40" s="429">
        <f>IF('[1]p13'!$K$58&lt;&gt;0,'[1]p13'!$K$58,"")</f>
        <v>19</v>
      </c>
      <c r="N40" s="429"/>
      <c r="O40" s="26"/>
      <c r="P40" s="26">
        <f>IF('[1]p13'!$L$58&lt;&gt;0,'[1]p13'!$L$58,"")</f>
        <v>8</v>
      </c>
      <c r="Q40" s="47"/>
      <c r="R40" s="429">
        <f>IF('[1]p13'!$J$58&lt;&gt;0,'[1]p13'!$J$58,"")</f>
        <v>11</v>
      </c>
      <c r="S40" s="429"/>
    </row>
    <row r="41" spans="1:19" s="2" customFormat="1" ht="13.5" customHeight="1">
      <c r="A41" s="374" t="str">
        <f>IF('[1]p13'!$A$59&lt;&gt;0,'[1]p13'!$A$59,"")</f>
        <v>Métodos Quantitativos II - Turma 01</v>
      </c>
      <c r="B41" s="374"/>
      <c r="C41" s="374"/>
      <c r="D41" s="374"/>
      <c r="E41" s="374"/>
      <c r="F41" s="429">
        <f>IF('[1]p13'!$F$59&lt;&gt;0,'[1]p13'!$F$59,"")</f>
        <v>60</v>
      </c>
      <c r="G41" s="429"/>
      <c r="H41" s="429">
        <f>IF('[1]p13'!$E$59&lt;&gt;0,'[1]p13'!$E$59,"")</f>
        <v>4</v>
      </c>
      <c r="I41" s="429"/>
      <c r="J41" s="429">
        <f>IF('[1]p13'!$I$59&lt;&gt;0,'[1]p13'!$I$59,"")</f>
        <v>60</v>
      </c>
      <c r="K41" s="429"/>
      <c r="L41" s="26"/>
      <c r="M41" s="429">
        <f>IF('[1]p13'!$K$59&lt;&gt;0,'[1]p13'!$K$59,"")</f>
        <v>13</v>
      </c>
      <c r="N41" s="429"/>
      <c r="O41" s="26"/>
      <c r="P41" s="26">
        <f>IF('[1]p13'!$L$59&lt;&gt;0,'[1]p13'!$L$59,"")</f>
        <v>24</v>
      </c>
      <c r="Q41" s="47"/>
      <c r="R41" s="429">
        <f>IF('[1]p13'!$J$59&lt;&gt;0,'[1]p13'!$J$59,"")</f>
        <v>23</v>
      </c>
      <c r="S41" s="429"/>
    </row>
    <row r="42" spans="1:19" s="2" customFormat="1" ht="13.5" customHeight="1">
      <c r="A42" s="435">
        <f>IF('[1]p1'!$A$59&lt;&gt;0,'[1]p1'!$A$59,"")</f>
      </c>
      <c r="B42" s="435"/>
      <c r="C42" s="435"/>
      <c r="D42" s="435"/>
      <c r="E42" s="435"/>
      <c r="F42" s="436"/>
      <c r="G42" s="436"/>
      <c r="H42" s="436"/>
      <c r="I42" s="436"/>
      <c r="J42" s="436"/>
      <c r="K42" s="436"/>
      <c r="L42" s="436"/>
      <c r="M42" s="436"/>
      <c r="N42" s="436"/>
      <c r="O42" s="436"/>
      <c r="P42" s="436"/>
      <c r="Q42" s="436"/>
      <c r="R42" s="436"/>
      <c r="S42" s="436"/>
    </row>
    <row r="43" spans="1:19" s="39" customFormat="1" ht="11.25">
      <c r="A43" s="417" t="str">
        <f>T('[1]p14'!$C$13:$G$13)</f>
        <v>Francisco Antônio Morais de Souza</v>
      </c>
      <c r="B43" s="418"/>
      <c r="C43" s="418"/>
      <c r="D43" s="418"/>
      <c r="E43" s="419"/>
      <c r="F43" s="430"/>
      <c r="G43" s="431"/>
      <c r="H43" s="431"/>
      <c r="I43" s="431"/>
      <c r="J43" s="431"/>
      <c r="K43" s="431"/>
      <c r="L43" s="431"/>
      <c r="M43" s="431"/>
      <c r="N43" s="431"/>
      <c r="O43" s="431"/>
      <c r="P43" s="431"/>
      <c r="Q43" s="431"/>
      <c r="R43" s="431"/>
      <c r="S43" s="431"/>
    </row>
    <row r="44" spans="1:19" s="2" customFormat="1" ht="13.5" customHeight="1">
      <c r="A44" s="374" t="str">
        <f>IF('[1]p14'!$A$57&lt;&gt;0,'[1]p14'!$A$57,"")</f>
        <v>TE (Estat. Multivariada Aplicada a Petróleo)</v>
      </c>
      <c r="B44" s="374"/>
      <c r="C44" s="374"/>
      <c r="D44" s="374"/>
      <c r="E44" s="374"/>
      <c r="F44" s="429">
        <f>IF('[1]p14'!$F$57&lt;&gt;0,'[1]p14'!$F$57,"")</f>
        <v>60</v>
      </c>
      <c r="G44" s="429"/>
      <c r="H44" s="429">
        <f>IF('[1]p14'!$E$57&lt;&gt;0,'[1]p14'!$E$57,"")</f>
        <v>4</v>
      </c>
      <c r="I44" s="429"/>
      <c r="J44" s="429">
        <f>IF('[1]p14'!$I$57&lt;&gt;0,'[1]p14'!$I$57,"")</f>
        <v>3</v>
      </c>
      <c r="K44" s="429"/>
      <c r="L44" s="26"/>
      <c r="M44" s="429">
        <f>IF('[1]p14'!$K$57&lt;&gt;0,'[1]p14'!$K$57,"")</f>
      </c>
      <c r="N44" s="429"/>
      <c r="O44" s="26"/>
      <c r="P44" s="26">
        <f>IF('[1]p14'!$L$57&lt;&gt;0,'[1]p14'!$L$57,"")</f>
      </c>
      <c r="Q44" s="47"/>
      <c r="R44" s="429">
        <f>IF('[1]p14'!$J$57&lt;&gt;0,'[1]p14'!$J$57,"")</f>
        <v>3</v>
      </c>
      <c r="S44" s="429"/>
    </row>
    <row r="45" spans="1:19" s="2" customFormat="1" ht="13.5" customHeight="1">
      <c r="A45" s="435">
        <f>IF('[1]p1'!$A$59&lt;&gt;0,'[1]p1'!$A$59,"")</f>
      </c>
      <c r="B45" s="435"/>
      <c r="C45" s="435"/>
      <c r="D45" s="435"/>
      <c r="E45" s="435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</row>
    <row r="46" spans="1:19" s="39" customFormat="1" ht="11.25">
      <c r="A46" s="417" t="str">
        <f>T('[1]p16'!$C$13:$G$13)</f>
        <v>Henrique Fernandes de Lima</v>
      </c>
      <c r="B46" s="418"/>
      <c r="C46" s="418"/>
      <c r="D46" s="418"/>
      <c r="E46" s="419"/>
      <c r="F46" s="430"/>
      <c r="G46" s="431"/>
      <c r="H46" s="431"/>
      <c r="I46" s="431"/>
      <c r="J46" s="431"/>
      <c r="K46" s="431"/>
      <c r="L46" s="431"/>
      <c r="M46" s="431"/>
      <c r="N46" s="431"/>
      <c r="O46" s="431"/>
      <c r="P46" s="431"/>
      <c r="Q46" s="431"/>
      <c r="R46" s="431"/>
      <c r="S46" s="431"/>
    </row>
    <row r="47" spans="1:19" s="2" customFormat="1" ht="13.5" customHeight="1">
      <c r="A47" s="374" t="str">
        <f>IF('[1]p16'!$A$57&lt;&gt;0,'[1]p16'!$A$57,"")</f>
        <v>Cálculo Diferencial e Integral I - Turma 04</v>
      </c>
      <c r="B47" s="374"/>
      <c r="C47" s="374"/>
      <c r="D47" s="374"/>
      <c r="E47" s="374"/>
      <c r="F47" s="429">
        <f>IF('[1]p16'!$F$57&lt;&gt;0,'[1]p16'!$F$57,"")</f>
        <v>90</v>
      </c>
      <c r="G47" s="429"/>
      <c r="H47" s="429">
        <f>IF('[1]p16'!$E$57&lt;&gt;0,'[1]p16'!$E$57,"")</f>
        <v>6</v>
      </c>
      <c r="I47" s="429"/>
      <c r="J47" s="429">
        <f>IF('[1]p16'!$I$57&lt;&gt;0,'[1]p16'!$I$57,"")</f>
        <v>60</v>
      </c>
      <c r="K47" s="429"/>
      <c r="L47" s="26"/>
      <c r="M47" s="429">
        <f>IF('[1]p16'!$K$57&lt;&gt;0,'[1]p16'!$K$57,"")</f>
        <v>45</v>
      </c>
      <c r="N47" s="429"/>
      <c r="O47" s="26"/>
      <c r="P47" s="26">
        <f>IF('[1]p16'!$L$57&lt;&gt;0,'[1]p16'!$L$57,"")</f>
        <v>11</v>
      </c>
      <c r="Q47" s="47"/>
      <c r="R47" s="429">
        <f>IF('[1]p16'!$J$57&lt;&gt;0,'[1]p16'!$J$57,"")</f>
        <v>4</v>
      </c>
      <c r="S47" s="429"/>
    </row>
    <row r="48" spans="1:19" s="2" customFormat="1" ht="13.5" customHeight="1">
      <c r="A48" s="374" t="str">
        <f>IF('[1]p16'!$A$58&lt;&gt;0,'[1]p16'!$A$58,"")</f>
        <v>Cálculo Diferencial e Integral II - Turma 06</v>
      </c>
      <c r="B48" s="374"/>
      <c r="C48" s="374"/>
      <c r="D48" s="374"/>
      <c r="E48" s="374"/>
      <c r="F48" s="429">
        <f>IF('[1]p16'!$F$58&lt;&gt;0,'[1]p16'!$F$58,"")</f>
        <v>60</v>
      </c>
      <c r="G48" s="429"/>
      <c r="H48" s="429">
        <f>IF('[1]p16'!$E$58&lt;&gt;0,'[1]p16'!$E$58,"")</f>
        <v>4</v>
      </c>
      <c r="I48" s="429"/>
      <c r="J48" s="429">
        <f>IF('[1]p16'!$I$58&lt;&gt;0,'[1]p16'!$I$58,"")</f>
        <v>11</v>
      </c>
      <c r="K48" s="429"/>
      <c r="L48" s="26"/>
      <c r="M48" s="429">
        <f>IF('[1]p16'!$K$58&lt;&gt;0,'[1]p16'!$K$58,"")</f>
        <v>3</v>
      </c>
      <c r="N48" s="429"/>
      <c r="O48" s="26"/>
      <c r="P48" s="26">
        <f>IF('[1]p16'!$L$58&lt;&gt;0,'[1]p16'!$L$58,"")</f>
        <v>2</v>
      </c>
      <c r="Q48" s="47"/>
      <c r="R48" s="429">
        <f>IF('[1]p16'!$J$58&lt;&gt;0,'[1]p16'!$J$58,"")</f>
        <v>6</v>
      </c>
      <c r="S48" s="429"/>
    </row>
    <row r="49" spans="1:19" s="2" customFormat="1" ht="13.5" customHeight="1">
      <c r="A49" s="435">
        <f>IF('[1]p1'!$A$59&lt;&gt;0,'[1]p1'!$A$59,"")</f>
      </c>
      <c r="B49" s="435"/>
      <c r="C49" s="435"/>
      <c r="D49" s="435"/>
      <c r="E49" s="435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</row>
    <row r="50" spans="1:19" s="39" customFormat="1" ht="11.25">
      <c r="A50" s="417" t="str">
        <f>T('[1]p17'!$C$13:$G$13)</f>
        <v>Izabel Maria Barbosa de Albuquerque</v>
      </c>
      <c r="B50" s="418"/>
      <c r="C50" s="418"/>
      <c r="D50" s="418"/>
      <c r="E50" s="419"/>
      <c r="F50" s="430"/>
      <c r="G50" s="431"/>
      <c r="H50" s="431"/>
      <c r="I50" s="431"/>
      <c r="J50" s="431"/>
      <c r="K50" s="431"/>
      <c r="L50" s="431"/>
      <c r="M50" s="431"/>
      <c r="N50" s="431"/>
      <c r="O50" s="431"/>
      <c r="P50" s="431"/>
      <c r="Q50" s="431"/>
      <c r="R50" s="431"/>
      <c r="S50" s="431"/>
    </row>
    <row r="51" spans="1:19" s="2" customFormat="1" ht="13.5" customHeight="1">
      <c r="A51" s="374" t="str">
        <f>IF('[1]p17'!$A$57&lt;&gt;0,'[1]p17'!$A$57,"")</f>
        <v>Tópicos de Matemática Elementar - Turma 01</v>
      </c>
      <c r="B51" s="374"/>
      <c r="C51" s="374"/>
      <c r="D51" s="374"/>
      <c r="E51" s="374"/>
      <c r="F51" s="429">
        <f>IF('[1]p17'!$F$57&lt;&gt;0,'[1]p17'!$F$57,"")</f>
        <v>90</v>
      </c>
      <c r="G51" s="429"/>
      <c r="H51" s="429">
        <f>IF('[1]p17'!$E$57&lt;&gt;0,'[1]p17'!$E$57,"")</f>
        <v>6</v>
      </c>
      <c r="I51" s="429"/>
      <c r="J51" s="429">
        <f>IF('[1]p17'!$I$57&lt;&gt;0,'[1]p17'!$I$57,"")</f>
        <v>15</v>
      </c>
      <c r="K51" s="429"/>
      <c r="L51" s="26"/>
      <c r="M51" s="429">
        <f>IF('[1]p17'!$K$57&lt;&gt;0,'[1]p17'!$K$57,"")</f>
        <v>8</v>
      </c>
      <c r="N51" s="429"/>
      <c r="O51" s="26"/>
      <c r="P51" s="26">
        <f>IF('[1]p17'!$L$57&lt;&gt;0,'[1]p17'!$L$57,"")</f>
        <v>2</v>
      </c>
      <c r="Q51" s="47"/>
      <c r="R51" s="429">
        <f>IF('[1]p17'!$J$57&lt;&gt;0,'[1]p17'!$J$57,"")</f>
        <v>5</v>
      </c>
      <c r="S51" s="429"/>
    </row>
    <row r="52" spans="1:19" s="2" customFormat="1" ht="13.5" customHeight="1">
      <c r="A52" s="374" t="str">
        <f>IF('[1]p17'!$A$58&lt;&gt;0,'[1]p17'!$A$58,"")</f>
        <v>Prática para o Ensino da Matemática II - Turma 01</v>
      </c>
      <c r="B52" s="374"/>
      <c r="C52" s="374"/>
      <c r="D52" s="374"/>
      <c r="E52" s="374"/>
      <c r="F52" s="429">
        <f>IF('[1]p17'!$F$58&lt;&gt;0,'[1]p17'!$F$58,"")</f>
        <v>90</v>
      </c>
      <c r="G52" s="429"/>
      <c r="H52" s="429">
        <f>IF('[1]p17'!$E$58&lt;&gt;0,'[1]p17'!$E$58,"")</f>
        <v>6</v>
      </c>
      <c r="I52" s="429"/>
      <c r="J52" s="429">
        <f>IF('[1]p17'!$I$58&lt;&gt;0,'[1]p17'!$I$58,"")</f>
        <v>9</v>
      </c>
      <c r="K52" s="429"/>
      <c r="L52" s="26"/>
      <c r="M52" s="429">
        <f>IF('[1]p17'!$K$58&lt;&gt;0,'[1]p17'!$K$58,"")</f>
      </c>
      <c r="N52" s="429"/>
      <c r="O52" s="26"/>
      <c r="P52" s="26">
        <f>IF('[1]p17'!$L$58&lt;&gt;0,'[1]p17'!$L$58,"")</f>
      </c>
      <c r="Q52" s="47"/>
      <c r="R52" s="429">
        <f>IF('[1]p17'!$J$58&lt;&gt;0,'[1]p17'!$J$58,"")</f>
        <v>9</v>
      </c>
      <c r="S52" s="429"/>
    </row>
    <row r="53" spans="1:19" s="2" customFormat="1" ht="13.5" customHeight="1">
      <c r="A53" s="374" t="str">
        <f>IF('[1]p17'!$A$59&lt;&gt;0,'[1]p17'!$A$59,"")</f>
        <v>Análise I - Turma 02</v>
      </c>
      <c r="B53" s="374"/>
      <c r="C53" s="374"/>
      <c r="D53" s="374"/>
      <c r="E53" s="374"/>
      <c r="F53" s="429">
        <f>IF('[1]p17'!$F$59&lt;&gt;0,'[1]p17'!$F$59,"")</f>
        <v>60</v>
      </c>
      <c r="G53" s="429"/>
      <c r="H53" s="429">
        <f>IF('[1]p17'!$E$59&lt;&gt;0,'[1]p17'!$E$59,"")</f>
        <v>4</v>
      </c>
      <c r="I53" s="429"/>
      <c r="J53" s="429">
        <f>IF('[1]p17'!$I$59&lt;&gt;0,'[1]p17'!$I$59,"")</f>
        <v>2</v>
      </c>
      <c r="K53" s="429"/>
      <c r="L53" s="26"/>
      <c r="M53" s="429">
        <f>IF('[1]p17'!$K$59&lt;&gt;0,'[1]p17'!$K$59,"")</f>
      </c>
      <c r="N53" s="429"/>
      <c r="O53" s="26"/>
      <c r="P53" s="26">
        <f>IF('[1]p17'!$L$59&lt;&gt;0,'[1]p17'!$L$59,"")</f>
      </c>
      <c r="Q53" s="47"/>
      <c r="R53" s="429">
        <f>IF('[1]p17'!$J$59&lt;&gt;0,'[1]p17'!$J$59,"")</f>
      </c>
      <c r="S53" s="429"/>
    </row>
    <row r="54" spans="1:19" s="2" customFormat="1" ht="13.5" customHeight="1">
      <c r="A54" s="435">
        <f>IF('[1]p1'!$A$59&lt;&gt;0,'[1]p1'!$A$59,"")</f>
      </c>
      <c r="B54" s="435"/>
      <c r="C54" s="435"/>
      <c r="D54" s="435"/>
      <c r="E54" s="435"/>
      <c r="F54" s="436"/>
      <c r="G54" s="436"/>
      <c r="H54" s="436"/>
      <c r="I54" s="436"/>
      <c r="J54" s="436"/>
      <c r="K54" s="436"/>
      <c r="L54" s="436"/>
      <c r="M54" s="436"/>
      <c r="N54" s="436"/>
      <c r="O54" s="436"/>
      <c r="P54" s="436"/>
      <c r="Q54" s="436"/>
      <c r="R54" s="436"/>
      <c r="S54" s="436"/>
    </row>
    <row r="55" spans="1:19" s="39" customFormat="1" ht="11.25">
      <c r="A55" s="417" t="str">
        <f>T('[1]p18'!$C$13:$G$13)</f>
        <v>Jaime Alves Barbosa Sobrinho</v>
      </c>
      <c r="B55" s="418"/>
      <c r="C55" s="418"/>
      <c r="D55" s="418"/>
      <c r="E55" s="419"/>
      <c r="F55" s="430"/>
      <c r="G55" s="431"/>
      <c r="H55" s="431"/>
      <c r="I55" s="431"/>
      <c r="J55" s="431"/>
      <c r="K55" s="431"/>
      <c r="L55" s="431"/>
      <c r="M55" s="431"/>
      <c r="N55" s="431"/>
      <c r="O55" s="431"/>
      <c r="P55" s="431"/>
      <c r="Q55" s="431"/>
      <c r="R55" s="431"/>
      <c r="S55" s="431"/>
    </row>
    <row r="56" spans="1:19" s="2" customFormat="1" ht="13.5" customHeight="1">
      <c r="A56" s="374" t="str">
        <f>IF('[1]p18'!$A$57&lt;&gt;0,'[1]p18'!$A$57,"")</f>
        <v>Matem. Aplic. à Administração II - Turma 01</v>
      </c>
      <c r="B56" s="374"/>
      <c r="C56" s="374"/>
      <c r="D56" s="374"/>
      <c r="E56" s="374"/>
      <c r="F56" s="429">
        <f>IF('[1]p18'!$F$57&lt;&gt;0,'[1]p18'!$F$57,"")</f>
        <v>60</v>
      </c>
      <c r="G56" s="429"/>
      <c r="H56" s="429">
        <f>IF('[1]p18'!$E$57&lt;&gt;0,'[1]p18'!$E$57,"")</f>
        <v>4</v>
      </c>
      <c r="I56" s="429"/>
      <c r="J56" s="429">
        <f>IF('[1]p18'!$I$57&lt;&gt;0,'[1]p18'!$I$57,"")</f>
        <v>32</v>
      </c>
      <c r="K56" s="429"/>
      <c r="L56" s="26"/>
      <c r="M56" s="429">
        <f>IF('[1]p18'!$K$57&lt;&gt;0,'[1]p18'!$K$57,"")</f>
        <v>6</v>
      </c>
      <c r="N56" s="429"/>
      <c r="O56" s="26"/>
      <c r="P56" s="26">
        <f>IF('[1]p18'!$L$57&lt;&gt;0,'[1]p18'!$L$57,"")</f>
        <v>2</v>
      </c>
      <c r="Q56" s="47"/>
      <c r="R56" s="429">
        <f>IF('[1]p18'!$J$57&lt;&gt;0,'[1]p18'!$J$57,"")</f>
        <v>24</v>
      </c>
      <c r="S56" s="429"/>
    </row>
    <row r="57" spans="1:19" s="2" customFormat="1" ht="13.5" customHeight="1">
      <c r="A57" s="435">
        <f>IF('[1]p1'!$A$59&lt;&gt;0,'[1]p1'!$A$59,"")</f>
      </c>
      <c r="B57" s="435"/>
      <c r="C57" s="435"/>
      <c r="D57" s="435"/>
      <c r="E57" s="435"/>
      <c r="F57" s="436"/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</row>
    <row r="58" spans="1:19" s="39" customFormat="1" ht="11.25">
      <c r="A58" s="417" t="str">
        <f>T('[1]p19'!$C$13:$G$13)</f>
        <v>José de Arimatéia Fernandes</v>
      </c>
      <c r="B58" s="418"/>
      <c r="C58" s="418"/>
      <c r="D58" s="418"/>
      <c r="E58" s="419"/>
      <c r="F58" s="430"/>
      <c r="G58" s="431"/>
      <c r="H58" s="431"/>
      <c r="I58" s="431"/>
      <c r="J58" s="431"/>
      <c r="K58" s="431"/>
      <c r="L58" s="431"/>
      <c r="M58" s="431"/>
      <c r="N58" s="431"/>
      <c r="O58" s="431"/>
      <c r="P58" s="431"/>
      <c r="Q58" s="431"/>
      <c r="R58" s="431"/>
      <c r="S58" s="431"/>
    </row>
    <row r="59" spans="1:19" s="2" customFormat="1" ht="13.5" customHeight="1">
      <c r="A59" s="374" t="str">
        <f>IF('[1]p19'!$A$57&lt;&gt;0,'[1]p19'!$A$57,"")</f>
        <v>Análise I - Turma 01</v>
      </c>
      <c r="B59" s="374"/>
      <c r="C59" s="374"/>
      <c r="D59" s="374"/>
      <c r="E59" s="374"/>
      <c r="F59" s="429">
        <f>IF('[1]p19'!$F$57&lt;&gt;0,'[1]p19'!$F$57,"")</f>
        <v>60</v>
      </c>
      <c r="G59" s="429"/>
      <c r="H59" s="429">
        <f>IF('[1]p19'!$E$57&lt;&gt;0,'[1]p19'!$E$57,"")</f>
        <v>4</v>
      </c>
      <c r="I59" s="429"/>
      <c r="J59" s="429">
        <f>IF('[1]p19'!$I$57&lt;&gt;0,'[1]p19'!$I$57,"")</f>
        <v>25</v>
      </c>
      <c r="K59" s="429"/>
      <c r="L59" s="26"/>
      <c r="M59" s="429">
        <f>IF('[1]p19'!$K$57&lt;&gt;0,'[1]p19'!$K$57,"")</f>
        <v>8</v>
      </c>
      <c r="N59" s="429"/>
      <c r="O59" s="26"/>
      <c r="P59" s="26">
        <f>IF('[1]p19'!$L$57&lt;&gt;0,'[1]p19'!$L$57,"")</f>
        <v>3</v>
      </c>
      <c r="Q59" s="47"/>
      <c r="R59" s="429">
        <f>IF('[1]p19'!$J$57&lt;&gt;0,'[1]p19'!$J$57,"")</f>
        <v>14</v>
      </c>
      <c r="S59" s="429"/>
    </row>
    <row r="60" spans="1:19" s="2" customFormat="1" ht="13.5" customHeight="1">
      <c r="A60" s="374" t="str">
        <f>IF('[1]p19'!$A$58&lt;&gt;0,'[1]p19'!$A$58,"")</f>
        <v>Análise II - Turma 01</v>
      </c>
      <c r="B60" s="374"/>
      <c r="C60" s="374"/>
      <c r="D60" s="374"/>
      <c r="E60" s="374"/>
      <c r="F60" s="429">
        <f>IF('[1]p19'!$F$58&lt;&gt;0,'[1]p19'!$F$58,"")</f>
        <v>60</v>
      </c>
      <c r="G60" s="429"/>
      <c r="H60" s="429">
        <f>IF('[1]p19'!$E$58&lt;&gt;0,'[1]p19'!$E$58,"")</f>
        <v>4</v>
      </c>
      <c r="I60" s="429"/>
      <c r="J60" s="429">
        <f>IF('[1]p19'!$I$58&lt;&gt;0,'[1]p19'!$I$58,"")</f>
        <v>5</v>
      </c>
      <c r="K60" s="429"/>
      <c r="L60" s="26"/>
      <c r="M60" s="429">
        <f>IF('[1]p19'!$K$58&lt;&gt;0,'[1]p19'!$K$58,"")</f>
      </c>
      <c r="N60" s="429"/>
      <c r="O60" s="26"/>
      <c r="P60" s="26">
        <f>IF('[1]p19'!$L$58&lt;&gt;0,'[1]p19'!$L$58,"")</f>
      </c>
      <c r="Q60" s="47"/>
      <c r="R60" s="429">
        <f>IF('[1]p19'!$J$58&lt;&gt;0,'[1]p19'!$J$58,"")</f>
        <v>5</v>
      </c>
      <c r="S60" s="429"/>
    </row>
    <row r="61" spans="1:19" s="2" customFormat="1" ht="13.5" customHeight="1">
      <c r="A61" s="435">
        <f>IF('[1]p1'!$A$59&lt;&gt;0,'[1]p1'!$A$59,"")</f>
      </c>
      <c r="B61" s="435"/>
      <c r="C61" s="435"/>
      <c r="D61" s="435"/>
      <c r="E61" s="435"/>
      <c r="F61" s="436"/>
      <c r="G61" s="436"/>
      <c r="H61" s="436"/>
      <c r="I61" s="436"/>
      <c r="J61" s="436"/>
      <c r="K61" s="436"/>
      <c r="L61" s="436"/>
      <c r="M61" s="436"/>
      <c r="N61" s="436"/>
      <c r="O61" s="436"/>
      <c r="P61" s="436"/>
      <c r="Q61" s="436"/>
      <c r="R61" s="436"/>
      <c r="S61" s="436"/>
    </row>
    <row r="62" spans="1:19" s="39" customFormat="1" ht="11.25">
      <c r="A62" s="417" t="str">
        <f>T('[1]p21'!$C$13:$G$13)</f>
        <v>José Lindomberg Possiano Barreiro</v>
      </c>
      <c r="B62" s="418"/>
      <c r="C62" s="418"/>
      <c r="D62" s="418"/>
      <c r="E62" s="419"/>
      <c r="F62" s="430"/>
      <c r="G62" s="431"/>
      <c r="H62" s="431"/>
      <c r="I62" s="431"/>
      <c r="J62" s="431"/>
      <c r="K62" s="431"/>
      <c r="L62" s="431"/>
      <c r="M62" s="431"/>
      <c r="N62" s="431"/>
      <c r="O62" s="431"/>
      <c r="P62" s="431"/>
      <c r="Q62" s="431"/>
      <c r="R62" s="431"/>
      <c r="S62" s="431"/>
    </row>
    <row r="63" spans="1:19" s="2" customFormat="1" ht="13.5" customHeight="1">
      <c r="A63" s="374" t="str">
        <f>IF('[1]p21'!$A$57&lt;&gt;0,'[1]p21'!$A$57,"")</f>
        <v>Cálculo Diferencial e Integral II - Turma 05</v>
      </c>
      <c r="B63" s="374"/>
      <c r="C63" s="374"/>
      <c r="D63" s="374"/>
      <c r="E63" s="374"/>
      <c r="F63" s="429">
        <f>IF('[1]p21'!$F$57&lt;&gt;0,'[1]p21'!$F$57,"")</f>
        <v>60</v>
      </c>
      <c r="G63" s="429"/>
      <c r="H63" s="429">
        <f>IF('[1]p21'!$E$57&lt;&gt;0,'[1]p21'!$E$57,"")</f>
        <v>4</v>
      </c>
      <c r="I63" s="429"/>
      <c r="J63" s="429">
        <f>IF('[1]p21'!$I$57&lt;&gt;0,'[1]p21'!$I$57,"")</f>
        <v>36</v>
      </c>
      <c r="K63" s="429"/>
      <c r="L63" s="26"/>
      <c r="M63" s="429">
        <f>IF('[1]p21'!$K$57&lt;&gt;0,'[1]p21'!$K$57,"")</f>
        <v>16</v>
      </c>
      <c r="N63" s="429"/>
      <c r="O63" s="26"/>
      <c r="P63" s="26">
        <f>IF('[1]p21'!$L$57&lt;&gt;0,'[1]p21'!$L$57,"")</f>
        <v>5</v>
      </c>
      <c r="Q63" s="47"/>
      <c r="R63" s="429">
        <f>IF('[1]p21'!$J$57&lt;&gt;0,'[1]p21'!$J$57,"")</f>
        <v>15</v>
      </c>
      <c r="S63" s="429"/>
    </row>
    <row r="64" spans="1:19" s="2" customFormat="1" ht="13.5" customHeight="1">
      <c r="A64" s="374" t="str">
        <f>IF('[1]p21'!$A$58&lt;&gt;0,'[1]p21'!$A$58,"")</f>
        <v>Cálculo Dif. e Int. II (Comp.+Elet.) - Turma 02</v>
      </c>
      <c r="B64" s="374"/>
      <c r="C64" s="374"/>
      <c r="D64" s="374"/>
      <c r="E64" s="374"/>
      <c r="F64" s="429">
        <f>IF('[1]p21'!$F$58&lt;&gt;0,'[1]p21'!$F$58,"")</f>
        <v>60</v>
      </c>
      <c r="G64" s="429"/>
      <c r="H64" s="429">
        <f>IF('[1]p21'!$E$58&lt;&gt;0,'[1]p21'!$E$58,"")</f>
        <v>4</v>
      </c>
      <c r="I64" s="429"/>
      <c r="J64" s="429">
        <f>IF('[1]p21'!$I$58&lt;&gt;0,'[1]p21'!$I$58,"")</f>
        <v>56</v>
      </c>
      <c r="K64" s="429"/>
      <c r="L64" s="26"/>
      <c r="M64" s="429">
        <f>IF('[1]p21'!$K$58&lt;&gt;0,'[1]p21'!$K$58,"")</f>
        <v>16</v>
      </c>
      <c r="N64" s="429"/>
      <c r="O64" s="26"/>
      <c r="P64" s="26">
        <f>IF('[1]p21'!$L$58&lt;&gt;0,'[1]p21'!$L$58,"")</f>
        <v>18</v>
      </c>
      <c r="Q64" s="47"/>
      <c r="R64" s="429">
        <f>IF('[1]p21'!$J$58&lt;&gt;0,'[1]p21'!$J$58,"")</f>
        <v>22</v>
      </c>
      <c r="S64" s="429"/>
    </row>
    <row r="65" spans="1:19" s="2" customFormat="1" ht="13.5" customHeight="1">
      <c r="A65" s="374" t="str">
        <f>IF('[1]p21'!$A$59&lt;&gt;0,'[1]p21'!$A$59,"")</f>
        <v>Funções de Uma Var. Complexa - Turma 01</v>
      </c>
      <c r="B65" s="374"/>
      <c r="C65" s="374"/>
      <c r="D65" s="374"/>
      <c r="E65" s="374"/>
      <c r="F65" s="429">
        <f>IF('[1]p21'!$F$59&lt;&gt;0,'[1]p21'!$F$59,"")</f>
        <v>60</v>
      </c>
      <c r="G65" s="429"/>
      <c r="H65" s="429">
        <f>IF('[1]p21'!$E$59&lt;&gt;0,'[1]p21'!$E$59,"")</f>
        <v>4</v>
      </c>
      <c r="I65" s="429"/>
      <c r="J65" s="429">
        <f>IF('[1]p21'!$I$59&lt;&gt;0,'[1]p21'!$I$59,"")</f>
        <v>45</v>
      </c>
      <c r="K65" s="429"/>
      <c r="L65" s="26"/>
      <c r="M65" s="429">
        <f>IF('[1]p21'!$K$59&lt;&gt;0,'[1]p21'!$K$59,"")</f>
        <v>14</v>
      </c>
      <c r="N65" s="429"/>
      <c r="O65" s="26"/>
      <c r="P65" s="26">
        <f>IF('[1]p21'!$L$59&lt;&gt;0,'[1]p21'!$L$59,"")</f>
        <v>5</v>
      </c>
      <c r="Q65" s="47"/>
      <c r="R65" s="429">
        <f>IF('[1]p21'!$J$59&lt;&gt;0,'[1]p21'!$J$59,"")</f>
        <v>26</v>
      </c>
      <c r="S65" s="429"/>
    </row>
    <row r="66" spans="1:19" s="39" customFormat="1" ht="11.25">
      <c r="A66" s="354" t="str">
        <f>T('[1]p22'!$C$13:$G$13)</f>
        <v>José Luiz Neto</v>
      </c>
      <c r="B66" s="355"/>
      <c r="C66" s="355"/>
      <c r="D66" s="355"/>
      <c r="E66" s="356"/>
      <c r="F66" s="430"/>
      <c r="G66" s="431"/>
      <c r="H66" s="431"/>
      <c r="I66" s="431"/>
      <c r="J66" s="431"/>
      <c r="K66" s="431"/>
      <c r="L66" s="431"/>
      <c r="M66" s="431"/>
      <c r="N66" s="431"/>
      <c r="O66" s="431"/>
      <c r="P66" s="431"/>
      <c r="Q66" s="431"/>
      <c r="R66" s="431"/>
      <c r="S66" s="431"/>
    </row>
    <row r="67" spans="1:19" s="2" customFormat="1" ht="13.5" customHeight="1">
      <c r="A67" s="374" t="str">
        <f>IF('[1]p22'!$A$57&lt;&gt;0,'[1]p22'!$A$57,"")</f>
        <v>Álgebra Linear (Comp.+Elét.) - Turna 02</v>
      </c>
      <c r="B67" s="374"/>
      <c r="C67" s="374"/>
      <c r="D67" s="374"/>
      <c r="E67" s="374"/>
      <c r="F67" s="429">
        <f>IF('[1]p22'!$F$57&lt;&gt;0,'[1]p22'!$F$57,"")</f>
        <v>60</v>
      </c>
      <c r="G67" s="429"/>
      <c r="H67" s="429">
        <f>IF('[1]p22'!$E$57&lt;&gt;0,'[1]p22'!$E$57,"")</f>
        <v>4</v>
      </c>
      <c r="I67" s="429"/>
      <c r="J67" s="429">
        <f>IF('[1]p22'!$I$57&lt;&gt;0,'[1]p22'!$I$57,"")</f>
        <v>60</v>
      </c>
      <c r="K67" s="429"/>
      <c r="L67" s="26"/>
      <c r="M67" s="429">
        <f>IF('[1]p22'!$K$57&lt;&gt;0,'[1]p22'!$K$57,"")</f>
        <v>15</v>
      </c>
      <c r="N67" s="429"/>
      <c r="O67" s="26"/>
      <c r="P67" s="26">
        <f>IF('[1]p22'!$L$57&lt;&gt;0,'[1]p22'!$L$57,"")</f>
        <v>5</v>
      </c>
      <c r="Q67" s="47"/>
      <c r="R67" s="429">
        <f>IF('[1]p22'!$J$57&lt;&gt;0,'[1]p22'!$J$57,"")</f>
        <v>40</v>
      </c>
      <c r="S67" s="429"/>
    </row>
    <row r="68" spans="1:19" s="2" customFormat="1" ht="13.5" customHeight="1">
      <c r="A68" s="374" t="str">
        <f>IF('[1]p22'!$A$58&lt;&gt;0,'[1]p22'!$A$58,"")</f>
        <v>Álgebra Linear I - Turna 04</v>
      </c>
      <c r="B68" s="374"/>
      <c r="C68" s="374"/>
      <c r="D68" s="374"/>
      <c r="E68" s="374"/>
      <c r="F68" s="429">
        <f>IF('[1]p22'!$F$58&lt;&gt;0,'[1]p22'!$F$58,"")</f>
        <v>60</v>
      </c>
      <c r="G68" s="429"/>
      <c r="H68" s="429">
        <f>IF('[1]p22'!$E$58&lt;&gt;0,'[1]p22'!$E$58,"")</f>
        <v>4</v>
      </c>
      <c r="I68" s="429"/>
      <c r="J68" s="429">
        <f>IF('[1]p22'!$I$58&lt;&gt;0,'[1]p22'!$I$58,"")</f>
        <v>51</v>
      </c>
      <c r="K68" s="429"/>
      <c r="L68" s="26"/>
      <c r="M68" s="429">
        <f>IF('[1]p22'!$K$58&lt;&gt;0,'[1]p22'!$K$58,"")</f>
        <v>14</v>
      </c>
      <c r="N68" s="429"/>
      <c r="O68" s="26"/>
      <c r="P68" s="26">
        <f>IF('[1]p22'!$L$58&lt;&gt;0,'[1]p22'!$L$58,"")</f>
        <v>8</v>
      </c>
      <c r="Q68" s="47"/>
      <c r="R68" s="429">
        <f>IF('[1]p22'!$J$58&lt;&gt;0,'[1]p22'!$J$58,"")</f>
        <v>29</v>
      </c>
      <c r="S68" s="429"/>
    </row>
    <row r="69" spans="1:19" s="2" customFormat="1" ht="13.5" customHeight="1">
      <c r="A69" s="374" t="str">
        <f>IF('[1]p22'!$A$59&lt;&gt;0,'[1]p22'!$A$59,"")</f>
        <v>O Computador como Inst. de Ensino - Turma 01</v>
      </c>
      <c r="B69" s="374"/>
      <c r="C69" s="374"/>
      <c r="D69" s="374"/>
      <c r="E69" s="374"/>
      <c r="F69" s="429">
        <f>IF('[1]p22'!$F$59&lt;&gt;0,'[1]p22'!$F$59,"")</f>
        <v>60</v>
      </c>
      <c r="G69" s="429"/>
      <c r="H69" s="429">
        <f>IF('[1]p22'!$E$59&lt;&gt;0,'[1]p22'!$E$59,"")</f>
        <v>4</v>
      </c>
      <c r="I69" s="429"/>
      <c r="J69" s="429">
        <f>IF('[1]p22'!$I$59&lt;&gt;0,'[1]p22'!$I$59,"")</f>
        <v>12</v>
      </c>
      <c r="K69" s="429"/>
      <c r="L69" s="26"/>
      <c r="M69" s="429">
        <f>IF('[1]p22'!$K$59&lt;&gt;0,'[1]p22'!$K$59,"")</f>
        <v>2</v>
      </c>
      <c r="N69" s="429"/>
      <c r="O69" s="26"/>
      <c r="P69" s="26">
        <f>IF('[1]p22'!$L$59&lt;&gt;0,'[1]p22'!$L$59,"")</f>
        <v>1</v>
      </c>
      <c r="Q69" s="47"/>
      <c r="R69" s="429">
        <f>IF('[1]p22'!$J$59&lt;&gt;0,'[1]p22'!$J$59,"")</f>
        <v>9</v>
      </c>
      <c r="S69" s="429"/>
    </row>
    <row r="70" spans="1:19" s="2" customFormat="1" ht="13.5" customHeight="1">
      <c r="A70" s="435">
        <f>IF('[1]p1'!$A$59&lt;&gt;0,'[1]p1'!$A$59,"")</f>
      </c>
      <c r="B70" s="435"/>
      <c r="C70" s="435"/>
      <c r="D70" s="435"/>
      <c r="E70" s="435"/>
      <c r="F70" s="436"/>
      <c r="G70" s="436"/>
      <c r="H70" s="436"/>
      <c r="I70" s="436"/>
      <c r="J70" s="436"/>
      <c r="K70" s="436"/>
      <c r="L70" s="436"/>
      <c r="M70" s="436"/>
      <c r="N70" s="436"/>
      <c r="O70" s="436"/>
      <c r="P70" s="436"/>
      <c r="Q70" s="436"/>
      <c r="R70" s="436"/>
      <c r="S70" s="436"/>
    </row>
    <row r="71" spans="1:19" s="39" customFormat="1" ht="11.25">
      <c r="A71" s="354" t="str">
        <f>T('[1]p23'!$C$13:$G$13)</f>
        <v>Luiz Mendes Albuquerque Neto</v>
      </c>
      <c r="B71" s="355"/>
      <c r="C71" s="355"/>
      <c r="D71" s="355"/>
      <c r="E71" s="356"/>
      <c r="F71" s="430"/>
      <c r="G71" s="431"/>
      <c r="H71" s="431"/>
      <c r="I71" s="431"/>
      <c r="J71" s="431"/>
      <c r="K71" s="431"/>
      <c r="L71" s="431"/>
      <c r="M71" s="431"/>
      <c r="N71" s="431"/>
      <c r="O71" s="431"/>
      <c r="P71" s="431"/>
      <c r="Q71" s="431"/>
      <c r="R71" s="431"/>
      <c r="S71" s="431"/>
    </row>
    <row r="72" spans="1:19" s="2" customFormat="1" ht="13.5" customHeight="1">
      <c r="A72" s="374" t="str">
        <f>IF('[1]p23'!$A$57&lt;&gt;0,'[1]p23'!$A$57,"")</f>
        <v>Algebra Vetorial e Geometria Analítica - Turma 01</v>
      </c>
      <c r="B72" s="374"/>
      <c r="C72" s="374"/>
      <c r="D72" s="374"/>
      <c r="E72" s="374"/>
      <c r="F72" s="429">
        <f>IF('[1]p23'!$F$57&lt;&gt;0,'[1]p23'!$F$57,"")</f>
        <v>60</v>
      </c>
      <c r="G72" s="429"/>
      <c r="H72" s="429">
        <f>IF('[1]p23'!$E$57&lt;&gt;0,'[1]p23'!$E$57,"")</f>
        <v>4</v>
      </c>
      <c r="I72" s="429"/>
      <c r="J72" s="429">
        <f>IF('[1]p23'!$I$57&lt;&gt;0,'[1]p23'!$I$57,"")</f>
        <v>60</v>
      </c>
      <c r="K72" s="429"/>
      <c r="L72" s="26"/>
      <c r="M72" s="429">
        <f>IF('[1]p23'!$K$57&lt;&gt;0,'[1]p23'!$K$57,"")</f>
        <v>5</v>
      </c>
      <c r="N72" s="429"/>
      <c r="O72" s="26"/>
      <c r="P72" s="26">
        <f>IF('[1]p23'!$L$57&lt;&gt;0,'[1]p23'!$L$57,"")</f>
        <v>23</v>
      </c>
      <c r="Q72" s="47"/>
      <c r="R72" s="429">
        <f>IF('[1]p23'!$J$57&lt;&gt;0,'[1]p23'!$J$57,"")</f>
        <v>32</v>
      </c>
      <c r="S72" s="429"/>
    </row>
    <row r="73" spans="1:19" s="2" customFormat="1" ht="13.5" customHeight="1">
      <c r="A73" s="374" t="str">
        <f>IF('[1]p23'!$A$58&lt;&gt;0,'[1]p23'!$A$58,"")</f>
        <v>Álgebra Vetorial e Geometria Analítica - Turma 06</v>
      </c>
      <c r="B73" s="374"/>
      <c r="C73" s="374"/>
      <c r="D73" s="374"/>
      <c r="E73" s="374"/>
      <c r="F73" s="429">
        <f>IF('[1]p23'!$F$58&lt;&gt;0,'[1]p23'!$F$58,"")</f>
        <v>60</v>
      </c>
      <c r="G73" s="429"/>
      <c r="H73" s="429">
        <f>IF('[1]p23'!$E$58&lt;&gt;0,'[1]p23'!$E$58,"")</f>
        <v>4</v>
      </c>
      <c r="I73" s="429"/>
      <c r="J73" s="429">
        <f>IF('[1]p23'!$I$58&lt;&gt;0,'[1]p23'!$I$58,"")</f>
        <v>56</v>
      </c>
      <c r="K73" s="429"/>
      <c r="L73" s="26"/>
      <c r="M73" s="429">
        <f>IF('[1]p23'!$K$58&lt;&gt;0,'[1]p23'!$K$58,"")</f>
        <v>14</v>
      </c>
      <c r="N73" s="429"/>
      <c r="O73" s="26"/>
      <c r="P73" s="26">
        <f>IF('[1]p23'!$L$58&lt;&gt;0,'[1]p23'!$L$58,"")</f>
        <v>26</v>
      </c>
      <c r="Q73" s="47"/>
      <c r="R73" s="429">
        <f>IF('[1]p23'!$J$58&lt;&gt;0,'[1]p23'!$J$58,"")</f>
        <v>16</v>
      </c>
      <c r="S73" s="429"/>
    </row>
    <row r="74" spans="1:19" s="2" customFormat="1" ht="13.5" customHeight="1">
      <c r="A74" s="374" t="str">
        <f>IF('[1]p23'!$A$59&lt;&gt;0,'[1]p23'!$A$59,"")</f>
        <v>Tópicos da História da Matemática - Turma 01</v>
      </c>
      <c r="B74" s="374"/>
      <c r="C74" s="374"/>
      <c r="D74" s="374"/>
      <c r="E74" s="374"/>
      <c r="F74" s="429">
        <f>IF('[1]p23'!$F$59&lt;&gt;0,'[1]p23'!$F$59,"")</f>
        <v>60</v>
      </c>
      <c r="G74" s="429"/>
      <c r="H74" s="429">
        <f>IF('[1]p23'!$E$59&lt;&gt;0,'[1]p23'!$E$59,"")</f>
        <v>4</v>
      </c>
      <c r="I74" s="429"/>
      <c r="J74" s="429">
        <f>IF('[1]p23'!$I$59&lt;&gt;0,'[1]p23'!$I$59,"")</f>
        <v>1</v>
      </c>
      <c r="K74" s="429"/>
      <c r="L74" s="26"/>
      <c r="M74" s="429">
        <f>IF('[1]p23'!$K$59&lt;&gt;0,'[1]p23'!$K$59,"")</f>
      </c>
      <c r="N74" s="429"/>
      <c r="O74" s="26"/>
      <c r="P74" s="26">
        <f>IF('[1]p23'!$L$59&lt;&gt;0,'[1]p23'!$L$59,"")</f>
      </c>
      <c r="Q74" s="47"/>
      <c r="R74" s="429">
        <f>IF('[1]p23'!$J$59&lt;&gt;0,'[1]p23'!$J$59,"")</f>
        <v>1</v>
      </c>
      <c r="S74" s="429"/>
    </row>
    <row r="75" spans="1:19" s="2" customFormat="1" ht="13.5" customHeight="1">
      <c r="A75" s="374" t="str">
        <f>IF('[1]p23'!$A$60&lt;&gt;0,'[1]p23'!$A$60,"")</f>
        <v>Algebra I - Turma 02</v>
      </c>
      <c r="B75" s="374"/>
      <c r="C75" s="374"/>
      <c r="D75" s="374"/>
      <c r="E75" s="374"/>
      <c r="F75" s="429">
        <f>IF('[1]p23'!$F$60&lt;&gt;0,'[1]p23'!$F$60,"")</f>
        <v>60</v>
      </c>
      <c r="G75" s="429"/>
      <c r="H75" s="429">
        <f>IF('[1]p23'!$E$60&lt;&gt;0,'[1]p23'!$E$60,"")</f>
        <v>4</v>
      </c>
      <c r="I75" s="429"/>
      <c r="J75" s="429">
        <f>IF('[1]p23'!$I$60&lt;&gt;0,'[1]p23'!$I$60,"")</f>
        <v>19</v>
      </c>
      <c r="K75" s="429"/>
      <c r="L75" s="26"/>
      <c r="M75" s="429">
        <f>IF('[1]p23'!$K$60&lt;&gt;0,'[1]p23'!$K$60,"")</f>
        <v>3</v>
      </c>
      <c r="N75" s="429"/>
      <c r="O75" s="26"/>
      <c r="P75" s="26">
        <f>IF('[1]p23'!$L$60&lt;&gt;0,'[1]p23'!$L$60,"")</f>
        <v>5</v>
      </c>
      <c r="Q75" s="47"/>
      <c r="R75" s="429">
        <f>IF('[1]p23'!$J$60&lt;&gt;0,'[1]p23'!$J$60,"")</f>
        <v>11</v>
      </c>
      <c r="S75" s="429"/>
    </row>
    <row r="76" spans="1:19" s="2" customFormat="1" ht="13.5" customHeight="1">
      <c r="A76" s="435">
        <f>IF('[1]p1'!$A$59&lt;&gt;0,'[1]p1'!$A$59,"")</f>
      </c>
      <c r="B76" s="435"/>
      <c r="C76" s="435"/>
      <c r="D76" s="435"/>
      <c r="E76" s="435"/>
      <c r="F76" s="436"/>
      <c r="G76" s="436"/>
      <c r="H76" s="436"/>
      <c r="I76" s="436"/>
      <c r="J76" s="436"/>
      <c r="K76" s="436"/>
      <c r="L76" s="436"/>
      <c r="M76" s="436"/>
      <c r="N76" s="436"/>
      <c r="O76" s="436"/>
      <c r="P76" s="436"/>
      <c r="Q76" s="436"/>
      <c r="R76" s="436"/>
      <c r="S76" s="436"/>
    </row>
    <row r="77" spans="1:19" s="39" customFormat="1" ht="11.25">
      <c r="A77" s="417" t="str">
        <f>T('[1]p24'!$C$13:$G$13)</f>
        <v>Marco Aurélio Soares Souto</v>
      </c>
      <c r="B77" s="418"/>
      <c r="C77" s="418"/>
      <c r="D77" s="418"/>
      <c r="E77" s="419"/>
      <c r="F77" s="430"/>
      <c r="G77" s="431"/>
      <c r="H77" s="431"/>
      <c r="I77" s="431"/>
      <c r="J77" s="431"/>
      <c r="K77" s="431"/>
      <c r="L77" s="431"/>
      <c r="M77" s="431"/>
      <c r="N77" s="431"/>
      <c r="O77" s="431"/>
      <c r="P77" s="431"/>
      <c r="Q77" s="431"/>
      <c r="R77" s="431"/>
      <c r="S77" s="431"/>
    </row>
    <row r="78" spans="1:19" s="2" customFormat="1" ht="13.5" customHeight="1">
      <c r="A78" s="374" t="str">
        <f>IF('[1]p24'!$A$57&lt;&gt;0,'[1]p24'!$A$57,"")</f>
        <v>Equações Diferenciais Ordinárias - Turma 01</v>
      </c>
      <c r="B78" s="374"/>
      <c r="C78" s="374"/>
      <c r="D78" s="374"/>
      <c r="E78" s="374"/>
      <c r="F78" s="429">
        <f>IF('[1]p24'!$F$57&lt;&gt;0,'[1]p24'!$F$57,"")</f>
        <v>60</v>
      </c>
      <c r="G78" s="429"/>
      <c r="H78" s="429">
        <f>IF('[1]p24'!$E$57&lt;&gt;0,'[1]p24'!$E$57,"")</f>
        <v>4</v>
      </c>
      <c r="I78" s="429"/>
      <c r="J78" s="429">
        <f>IF('[1]p24'!$I$57&lt;&gt;0,'[1]p24'!$I$57,"")</f>
        <v>3</v>
      </c>
      <c r="K78" s="429"/>
      <c r="L78" s="26"/>
      <c r="M78" s="429">
        <f>IF('[1]p24'!$K$57&lt;&gt;0,'[1]p24'!$K$57,"")</f>
      </c>
      <c r="N78" s="429"/>
      <c r="O78" s="26"/>
      <c r="P78" s="26">
        <f>IF('[1]p24'!$L$57&lt;&gt;0,'[1]p24'!$L$57,"")</f>
      </c>
      <c r="Q78" s="47"/>
      <c r="R78" s="429">
        <f>IF('[1]p24'!$J$57&lt;&gt;0,'[1]p24'!$J$57,"")</f>
        <v>3</v>
      </c>
      <c r="S78" s="429"/>
    </row>
    <row r="79" spans="1:19" s="2" customFormat="1" ht="13.5" customHeight="1">
      <c r="A79" s="374" t="str">
        <f>IF('[1]p24'!$A$58&lt;&gt;0,'[1]p24'!$A$58,"")</f>
        <v>Variáveis Complexas - Turma 01</v>
      </c>
      <c r="B79" s="374"/>
      <c r="C79" s="374"/>
      <c r="D79" s="374"/>
      <c r="E79" s="374"/>
      <c r="F79" s="429">
        <f>IF('[1]p24'!$F$58&lt;&gt;0,'[1]p24'!$F$58,"")</f>
        <v>60</v>
      </c>
      <c r="G79" s="429"/>
      <c r="H79" s="429">
        <f>IF('[1]p24'!$E$58&lt;&gt;0,'[1]p24'!$E$58,"")</f>
        <v>4</v>
      </c>
      <c r="I79" s="429"/>
      <c r="J79" s="429">
        <f>IF('[1]p24'!$I$58&lt;&gt;0,'[1]p24'!$I$58,"")</f>
        <v>60</v>
      </c>
      <c r="K79" s="429"/>
      <c r="L79" s="26"/>
      <c r="M79" s="429">
        <f>IF('[1]p24'!$K$58&lt;&gt;0,'[1]p24'!$K$58,"")</f>
        <v>16</v>
      </c>
      <c r="N79" s="429"/>
      <c r="O79" s="26"/>
      <c r="P79" s="26">
        <f>IF('[1]p24'!$L$58&lt;&gt;0,'[1]p24'!$L$58,"")</f>
        <v>13</v>
      </c>
      <c r="Q79" s="47"/>
      <c r="R79" s="429">
        <f>IF('[1]p24'!$J$58&lt;&gt;0,'[1]p24'!$J$58,"")</f>
        <v>31</v>
      </c>
      <c r="S79" s="429"/>
    </row>
    <row r="80" spans="1:19" s="2" customFormat="1" ht="13.5" customHeight="1">
      <c r="A80" s="435">
        <f>IF('[1]p1'!$A$59&lt;&gt;0,'[1]p1'!$A$59,"")</f>
      </c>
      <c r="B80" s="435"/>
      <c r="C80" s="435"/>
      <c r="D80" s="435"/>
      <c r="E80" s="435"/>
      <c r="F80" s="436"/>
      <c r="G80" s="436"/>
      <c r="H80" s="436"/>
      <c r="I80" s="436"/>
      <c r="J80" s="436"/>
      <c r="K80" s="436"/>
      <c r="L80" s="436"/>
      <c r="M80" s="436"/>
      <c r="N80" s="436"/>
      <c r="O80" s="436"/>
      <c r="P80" s="436"/>
      <c r="Q80" s="436"/>
      <c r="R80" s="436"/>
      <c r="S80" s="436"/>
    </row>
    <row r="81" spans="1:19" s="39" customFormat="1" ht="11.25">
      <c r="A81" s="417" t="str">
        <f>T('[1]p25'!$C$13:$G$13)</f>
        <v>Marisa de Sales Monteiro</v>
      </c>
      <c r="B81" s="418"/>
      <c r="C81" s="418"/>
      <c r="D81" s="418"/>
      <c r="E81" s="419"/>
      <c r="F81" s="430"/>
      <c r="G81" s="431"/>
      <c r="H81" s="431"/>
      <c r="I81" s="431"/>
      <c r="J81" s="431"/>
      <c r="K81" s="431"/>
      <c r="L81" s="431"/>
      <c r="M81" s="431"/>
      <c r="N81" s="431"/>
      <c r="O81" s="431"/>
      <c r="P81" s="431"/>
      <c r="Q81" s="431"/>
      <c r="R81" s="431"/>
      <c r="S81" s="431"/>
    </row>
    <row r="82" spans="1:19" s="2" customFormat="1" ht="13.5" customHeight="1">
      <c r="A82" s="374" t="str">
        <f>IF('[1]p25'!$A$57&lt;&gt;0,'[1]p25'!$A$57,"")</f>
        <v>Cálculo Diferencial e Integral III - Turma 02</v>
      </c>
      <c r="B82" s="374"/>
      <c r="C82" s="374"/>
      <c r="D82" s="374"/>
      <c r="E82" s="374"/>
      <c r="F82" s="429">
        <f>IF('[1]p25'!$F$57&lt;&gt;0,'[1]p25'!$F$57,"")</f>
        <v>90</v>
      </c>
      <c r="G82" s="429"/>
      <c r="H82" s="429">
        <f>IF('[1]p25'!$E$57&lt;&gt;0,'[1]p25'!$E$57,"")</f>
        <v>6</v>
      </c>
      <c r="I82" s="429"/>
      <c r="J82" s="429">
        <f>IF('[1]p25'!$I$57&lt;&gt;0,'[1]p25'!$I$57,"")</f>
        <v>50</v>
      </c>
      <c r="K82" s="429"/>
      <c r="L82" s="26"/>
      <c r="M82" s="429">
        <f>IF('[1]p25'!$K$57&lt;&gt;0,'[1]p25'!$K$57,"")</f>
        <v>7</v>
      </c>
      <c r="N82" s="429"/>
      <c r="O82" s="26"/>
      <c r="P82" s="26">
        <f>IF('[1]p25'!$L$57&lt;&gt;0,'[1]p25'!$L$57,"")</f>
        <v>7</v>
      </c>
      <c r="Q82" s="47"/>
      <c r="R82" s="429">
        <f>IF('[1]p25'!$J$57&lt;&gt;0,'[1]p25'!$J$57,"")</f>
        <v>36</v>
      </c>
      <c r="S82" s="429"/>
    </row>
    <row r="83" spans="1:19" s="2" customFormat="1" ht="13.5" customHeight="1">
      <c r="A83" s="374" t="str">
        <f>IF('[1]p25'!$A$58&lt;&gt;0,'[1]p25'!$A$58,"")</f>
        <v>Cálculo Diferencial e Integral III - Turma 04</v>
      </c>
      <c r="B83" s="374"/>
      <c r="C83" s="374"/>
      <c r="D83" s="374"/>
      <c r="E83" s="374"/>
      <c r="F83" s="429">
        <f>IF('[1]p25'!$F$58&lt;&gt;0,'[1]p25'!$F$58,"")</f>
        <v>90</v>
      </c>
      <c r="G83" s="429"/>
      <c r="H83" s="429">
        <f>IF('[1]p25'!$E$58&lt;&gt;0,'[1]p25'!$E$58,"")</f>
        <v>6</v>
      </c>
      <c r="I83" s="429"/>
      <c r="J83" s="429">
        <f>IF('[1]p25'!$I$58&lt;&gt;0,'[1]p25'!$I$58,"")</f>
        <v>41</v>
      </c>
      <c r="K83" s="429"/>
      <c r="L83" s="26"/>
      <c r="M83" s="429">
        <f>IF('[1]p25'!$K$58&lt;&gt;0,'[1]p25'!$K$58,"")</f>
        <v>8</v>
      </c>
      <c r="N83" s="429"/>
      <c r="O83" s="26"/>
      <c r="P83" s="26">
        <f>IF('[1]p25'!$L$58&lt;&gt;0,'[1]p25'!$L$58,"")</f>
        <v>7</v>
      </c>
      <c r="Q83" s="47"/>
      <c r="R83" s="429">
        <f>IF('[1]p25'!$J$58&lt;&gt;0,'[1]p25'!$J$58,"")</f>
        <v>26</v>
      </c>
      <c r="S83" s="429"/>
    </row>
    <row r="84" spans="1:19" s="2" customFormat="1" ht="13.5" customHeight="1">
      <c r="A84" s="435">
        <f>IF('[1]p1'!$A$59&lt;&gt;0,'[1]p1'!$A$59,"")</f>
      </c>
      <c r="B84" s="435"/>
      <c r="C84" s="435"/>
      <c r="D84" s="435"/>
      <c r="E84" s="435"/>
      <c r="F84" s="436"/>
      <c r="G84" s="436"/>
      <c r="H84" s="436"/>
      <c r="I84" s="436"/>
      <c r="J84" s="436"/>
      <c r="K84" s="436"/>
      <c r="L84" s="436"/>
      <c r="M84" s="436"/>
      <c r="N84" s="436"/>
      <c r="O84" s="436"/>
      <c r="P84" s="436"/>
      <c r="Q84" s="436"/>
      <c r="R84" s="436"/>
      <c r="S84" s="436"/>
    </row>
    <row r="85" spans="1:19" s="39" customFormat="1" ht="11.25">
      <c r="A85" s="417" t="str">
        <f>T('[1]p26'!$C$13:$G$13)</f>
        <v>Miriam Costa</v>
      </c>
      <c r="B85" s="418"/>
      <c r="C85" s="418"/>
      <c r="D85" s="418"/>
      <c r="E85" s="419"/>
      <c r="F85" s="430"/>
      <c r="G85" s="431"/>
      <c r="H85" s="431"/>
      <c r="I85" s="431"/>
      <c r="J85" s="431"/>
      <c r="K85" s="431"/>
      <c r="L85" s="431"/>
      <c r="M85" s="431"/>
      <c r="N85" s="431"/>
      <c r="O85" s="431"/>
      <c r="P85" s="431"/>
      <c r="Q85" s="431"/>
      <c r="R85" s="431"/>
      <c r="S85" s="431"/>
    </row>
    <row r="86" spans="1:19" s="2" customFormat="1" ht="13.5" customHeight="1">
      <c r="A86" s="374" t="str">
        <f>IF('[1]p26'!$A$57&lt;&gt;0,'[1]p26'!$A$57,"")</f>
        <v>Álgebra I - Turma 01</v>
      </c>
      <c r="B86" s="374"/>
      <c r="C86" s="374"/>
      <c r="D86" s="374"/>
      <c r="E86" s="374"/>
      <c r="F86" s="429">
        <f>IF('[1]p26'!$F$57&lt;&gt;0,'[1]p26'!$F$57,"")</f>
        <v>60</v>
      </c>
      <c r="G86" s="429"/>
      <c r="H86" s="429">
        <f>IF('[1]p26'!$E$57&lt;&gt;0,'[1]p26'!$E$57,"")</f>
        <v>4</v>
      </c>
      <c r="I86" s="429"/>
      <c r="J86" s="429">
        <f>IF('[1]p26'!$I$57&lt;&gt;0,'[1]p26'!$I$57,"")</f>
        <v>15</v>
      </c>
      <c r="K86" s="429"/>
      <c r="L86" s="26"/>
      <c r="M86" s="429">
        <f>IF('[1]p26'!$K$57&lt;&gt;0,'[1]p26'!$K$57,"")</f>
        <v>5</v>
      </c>
      <c r="N86" s="429"/>
      <c r="O86" s="26"/>
      <c r="P86" s="26">
        <f>IF('[1]p26'!$L$57&lt;&gt;0,'[1]p26'!$L$57,"")</f>
        <v>4</v>
      </c>
      <c r="Q86" s="47"/>
      <c r="R86" s="429">
        <f>IF('[1]p26'!$J$57&lt;&gt;0,'[1]p26'!$J$57,"")</f>
        <v>6</v>
      </c>
      <c r="S86" s="429"/>
    </row>
    <row r="87" spans="1:19" s="2" customFormat="1" ht="13.5" customHeight="1">
      <c r="A87" s="374" t="str">
        <f>IF('[1]p26'!$A$58&lt;&gt;0,'[1]p26'!$A$58,"")</f>
        <v>Álgebra Linear - Turma 01</v>
      </c>
      <c r="B87" s="374"/>
      <c r="C87" s="374"/>
      <c r="D87" s="374"/>
      <c r="E87" s="374"/>
      <c r="F87" s="429">
        <f>IF('[1]p26'!$F$58&lt;&gt;0,'[1]p26'!$F$58,"")</f>
        <v>60</v>
      </c>
      <c r="G87" s="429"/>
      <c r="H87" s="429">
        <f>IF('[1]p26'!$E$58&lt;&gt;0,'[1]p26'!$E$58,"")</f>
        <v>4</v>
      </c>
      <c r="I87" s="429"/>
      <c r="J87" s="429">
        <f>IF('[1]p26'!$I$58&lt;&gt;0,'[1]p26'!$I$58,"")</f>
        <v>60</v>
      </c>
      <c r="K87" s="429"/>
      <c r="L87" s="26"/>
      <c r="M87" s="429">
        <f>IF('[1]p26'!$K$58&lt;&gt;0,'[1]p26'!$K$58,"")</f>
        <v>15</v>
      </c>
      <c r="N87" s="429"/>
      <c r="O87" s="26"/>
      <c r="P87" s="26">
        <f>IF('[1]p26'!$L$58&lt;&gt;0,'[1]p26'!$L$58,"")</f>
        <v>8</v>
      </c>
      <c r="Q87" s="47"/>
      <c r="R87" s="429">
        <f>IF('[1]p26'!$J$58&lt;&gt;0,'[1]p26'!$J$58,"")</f>
        <v>37</v>
      </c>
      <c r="S87" s="429"/>
    </row>
    <row r="88" spans="1:19" s="2" customFormat="1" ht="13.5" customHeight="1">
      <c r="A88" s="374" t="str">
        <f>IF('[1]p26'!$A$59&lt;&gt;0,'[1]p26'!$A$59,"")</f>
        <v>Álgebra Linear I - Turma 03</v>
      </c>
      <c r="B88" s="374"/>
      <c r="C88" s="374"/>
      <c r="D88" s="374"/>
      <c r="E88" s="374"/>
      <c r="F88" s="429">
        <f>IF('[1]p26'!$F$59&lt;&gt;0,'[1]p26'!$F$59,"")</f>
        <v>60</v>
      </c>
      <c r="G88" s="429"/>
      <c r="H88" s="429">
        <f>IF('[1]p26'!$E$59&lt;&gt;0,'[1]p26'!$E$59,"")</f>
        <v>4</v>
      </c>
      <c r="I88" s="429"/>
      <c r="J88" s="429">
        <f>IF('[1]p26'!$I$59&lt;&gt;0,'[1]p26'!$I$59,"")</f>
        <v>57</v>
      </c>
      <c r="K88" s="429"/>
      <c r="L88" s="26"/>
      <c r="M88" s="429">
        <f>IF('[1]p26'!$K$59&lt;&gt;0,'[1]p26'!$K$59,"")</f>
        <v>29</v>
      </c>
      <c r="N88" s="429"/>
      <c r="O88" s="26"/>
      <c r="P88" s="26">
        <f>IF('[1]p26'!$L$59&lt;&gt;0,'[1]p26'!$L$59,"")</f>
        <v>8</v>
      </c>
      <c r="Q88" s="47"/>
      <c r="R88" s="429">
        <f>IF('[1]p26'!$J$59&lt;&gt;0,'[1]p26'!$J$59,"")</f>
        <v>20</v>
      </c>
      <c r="S88" s="429"/>
    </row>
    <row r="89" spans="1:19" s="2" customFormat="1" ht="13.5" customHeight="1">
      <c r="A89" s="435">
        <f>IF('[1]p1'!$A$59&lt;&gt;0,'[1]p1'!$A$59,"")</f>
      </c>
      <c r="B89" s="435"/>
      <c r="C89" s="435"/>
      <c r="D89" s="435"/>
      <c r="E89" s="435"/>
      <c r="F89" s="436"/>
      <c r="G89" s="436"/>
      <c r="H89" s="436"/>
      <c r="I89" s="436"/>
      <c r="J89" s="436"/>
      <c r="K89" s="436"/>
      <c r="L89" s="436"/>
      <c r="M89" s="436"/>
      <c r="N89" s="436"/>
      <c r="O89" s="436"/>
      <c r="P89" s="436"/>
      <c r="Q89" s="436"/>
      <c r="R89" s="436"/>
      <c r="S89" s="436"/>
    </row>
    <row r="90" spans="1:19" s="39" customFormat="1" ht="11.25">
      <c r="A90" s="417" t="str">
        <f>T('[1]p27'!$C$13:$G$13)</f>
        <v>Rosana Marques da Silva</v>
      </c>
      <c r="B90" s="418"/>
      <c r="C90" s="418"/>
      <c r="D90" s="418"/>
      <c r="E90" s="419"/>
      <c r="F90" s="430"/>
      <c r="G90" s="431"/>
      <c r="H90" s="431"/>
      <c r="I90" s="431"/>
      <c r="J90" s="431"/>
      <c r="K90" s="431"/>
      <c r="L90" s="431"/>
      <c r="M90" s="431"/>
      <c r="N90" s="431"/>
      <c r="O90" s="431"/>
      <c r="P90" s="431"/>
      <c r="Q90" s="431"/>
      <c r="R90" s="431"/>
      <c r="S90" s="431"/>
    </row>
    <row r="91" spans="1:19" s="2" customFormat="1" ht="13.5" customHeight="1">
      <c r="A91" s="374" t="str">
        <f>IF('[1]p27'!$A$57&lt;&gt;0,'[1]p27'!$A$57,"")</f>
        <v>Fund. de Matemática Elemantar I - Turma 01</v>
      </c>
      <c r="B91" s="374"/>
      <c r="C91" s="374"/>
      <c r="D91" s="374"/>
      <c r="E91" s="374"/>
      <c r="F91" s="429">
        <f>IF('[1]p27'!$F$57&lt;&gt;0,'[1]p27'!$F$57,"")</f>
        <v>60</v>
      </c>
      <c r="G91" s="429"/>
      <c r="H91" s="429">
        <f>IF('[1]p27'!$E$57&lt;&gt;0,'[1]p27'!$E$57,"")</f>
        <v>4</v>
      </c>
      <c r="I91" s="429"/>
      <c r="J91" s="429">
        <f>IF('[1]p27'!$I$57&lt;&gt;0,'[1]p27'!$I$57,"")</f>
        <v>29</v>
      </c>
      <c r="K91" s="429"/>
      <c r="L91" s="26"/>
      <c r="M91" s="429">
        <f>IF('[1]p27'!$K$57&lt;&gt;0,'[1]p27'!$K$57,"")</f>
        <v>8</v>
      </c>
      <c r="N91" s="429"/>
      <c r="O91" s="26"/>
      <c r="P91" s="26">
        <f>IF('[1]p27'!$L$57&lt;&gt;0,'[1]p27'!$L$57,"")</f>
        <v>5</v>
      </c>
      <c r="Q91" s="47"/>
      <c r="R91" s="429">
        <f>IF('[1]p27'!$J$57&lt;&gt;0,'[1]p27'!$J$57,"")</f>
        <v>16</v>
      </c>
      <c r="S91" s="429"/>
    </row>
    <row r="92" spans="1:19" s="2" customFormat="1" ht="13.5" customHeight="1">
      <c r="A92" s="374" t="str">
        <f>IF('[1]p27'!$A$58&lt;&gt;0,'[1]p27'!$A$58,"")</f>
        <v>Fund. de Matemática Elemantar I - Turma 02</v>
      </c>
      <c r="B92" s="374"/>
      <c r="C92" s="374"/>
      <c r="D92" s="374"/>
      <c r="E92" s="374"/>
      <c r="F92" s="429">
        <f>IF('[1]p27'!$F$58&lt;&gt;0,'[1]p27'!$F$58,"")</f>
        <v>60</v>
      </c>
      <c r="G92" s="429"/>
      <c r="H92" s="429">
        <f>IF('[1]p27'!$E$58&lt;&gt;0,'[1]p27'!$E$58,"")</f>
        <v>4</v>
      </c>
      <c r="I92" s="429"/>
      <c r="J92" s="429">
        <f>IF('[1]p27'!$I$58&lt;&gt;0,'[1]p27'!$I$58,"")</f>
        <v>32</v>
      </c>
      <c r="K92" s="429"/>
      <c r="L92" s="26"/>
      <c r="M92" s="429">
        <f>IF('[1]p27'!$K$58&lt;&gt;0,'[1]p27'!$K$58,"")</f>
        <v>5</v>
      </c>
      <c r="N92" s="429"/>
      <c r="O92" s="26"/>
      <c r="P92" s="26">
        <f>IF('[1]p27'!$L$58&lt;&gt;0,'[1]p27'!$L$58,"")</f>
        <v>7</v>
      </c>
      <c r="Q92" s="47"/>
      <c r="R92" s="429">
        <f>IF('[1]p27'!$J$58&lt;&gt;0,'[1]p27'!$J$58,"")</f>
        <v>20</v>
      </c>
      <c r="S92" s="429"/>
    </row>
    <row r="93" spans="1:19" s="2" customFormat="1" ht="13.5" customHeight="1">
      <c r="A93" s="374" t="str">
        <f>IF('[1]p27'!$A$59&lt;&gt;0,'[1]p27'!$A$59,"")</f>
        <v>TE (Noções de Mod. e Vis. de Reser.) - Turma 01</v>
      </c>
      <c r="B93" s="374"/>
      <c r="C93" s="374"/>
      <c r="D93" s="374"/>
      <c r="E93" s="374"/>
      <c r="F93" s="429">
        <f>IF('[1]p27'!$F$59&lt;&gt;0,'[1]p27'!$F$59,"")</f>
        <v>60</v>
      </c>
      <c r="G93" s="429"/>
      <c r="H93" s="429">
        <f>IF('[1]p27'!$E$59&lt;&gt;0,'[1]p27'!$E$59,"")</f>
        <v>4</v>
      </c>
      <c r="I93" s="429"/>
      <c r="J93" s="429">
        <f>IF('[1]p27'!$I$59&lt;&gt;0,'[1]p27'!$I$59,"")</f>
        <v>1</v>
      </c>
      <c r="K93" s="429"/>
      <c r="L93" s="26"/>
      <c r="M93" s="429">
        <f>IF('[1]p27'!$K$59&lt;&gt;0,'[1]p27'!$K$59,"")</f>
      </c>
      <c r="N93" s="429"/>
      <c r="O93" s="26"/>
      <c r="P93" s="26">
        <f>IF('[1]p27'!$L$59&lt;&gt;0,'[1]p27'!$L$59,"")</f>
      </c>
      <c r="Q93" s="47"/>
      <c r="R93" s="429">
        <f>IF('[1]p27'!$J$59&lt;&gt;0,'[1]p27'!$J$59,"")</f>
        <v>1</v>
      </c>
      <c r="S93" s="429"/>
    </row>
    <row r="94" spans="1:19" s="2" customFormat="1" ht="13.5" customHeight="1">
      <c r="A94" s="435">
        <f>IF('[1]p1'!$A$59&lt;&gt;0,'[1]p1'!$A$59,"")</f>
      </c>
      <c r="B94" s="435"/>
      <c r="C94" s="435"/>
      <c r="D94" s="435"/>
      <c r="E94" s="435"/>
      <c r="F94" s="436"/>
      <c r="G94" s="436"/>
      <c r="H94" s="436"/>
      <c r="I94" s="436"/>
      <c r="J94" s="436"/>
      <c r="K94" s="436"/>
      <c r="L94" s="436"/>
      <c r="M94" s="436"/>
      <c r="N94" s="436"/>
      <c r="O94" s="436"/>
      <c r="P94" s="436"/>
      <c r="Q94" s="436"/>
      <c r="R94" s="436"/>
      <c r="S94" s="436"/>
    </row>
    <row r="95" spans="1:19" s="39" customFormat="1" ht="11.25">
      <c r="A95" s="417" t="str">
        <f>T('[1]p28'!$C$13:$G$13)</f>
        <v>Rosângela Silveira do Nascimento</v>
      </c>
      <c r="B95" s="418"/>
      <c r="C95" s="418"/>
      <c r="D95" s="418"/>
      <c r="E95" s="419"/>
      <c r="F95" s="430"/>
      <c r="G95" s="431"/>
      <c r="H95" s="431"/>
      <c r="I95" s="431"/>
      <c r="J95" s="431"/>
      <c r="K95" s="431"/>
      <c r="L95" s="431"/>
      <c r="M95" s="431"/>
      <c r="N95" s="431"/>
      <c r="O95" s="431"/>
      <c r="P95" s="431"/>
      <c r="Q95" s="431"/>
      <c r="R95" s="431"/>
      <c r="S95" s="431"/>
    </row>
    <row r="96" spans="1:19" s="2" customFormat="1" ht="13.5" customHeight="1">
      <c r="A96" s="374" t="str">
        <f>IF('[1]p28'!$A$57&lt;&gt;0,'[1]p28'!$A$57,"")</f>
        <v>Estatística Aplicada ao Design - Turma 01</v>
      </c>
      <c r="B96" s="374"/>
      <c r="C96" s="374"/>
      <c r="D96" s="374"/>
      <c r="E96" s="374"/>
      <c r="F96" s="429">
        <f>IF('[1]p28'!$F$57&lt;&gt;0,'[1]p28'!$F$57,"")</f>
        <v>60</v>
      </c>
      <c r="G96" s="429"/>
      <c r="H96" s="429">
        <f>IF('[1]p28'!$E$57&lt;&gt;0,'[1]p28'!$E$57,"")</f>
        <v>4</v>
      </c>
      <c r="I96" s="429"/>
      <c r="J96" s="429">
        <f>IF('[1]p28'!$I$57&lt;&gt;0,'[1]p28'!$I$57,"")</f>
        <v>21</v>
      </c>
      <c r="K96" s="429"/>
      <c r="L96" s="26"/>
      <c r="M96" s="429">
        <f>IF('[1]p28'!$K$57&lt;&gt;0,'[1]p28'!$K$57,"")</f>
        <v>9</v>
      </c>
      <c r="N96" s="429"/>
      <c r="O96" s="26"/>
      <c r="P96" s="26">
        <f>IF('[1]p28'!$L$57&lt;&gt;0,'[1]p28'!$L$57,"")</f>
      </c>
      <c r="Q96" s="47"/>
      <c r="R96" s="429">
        <f>IF('[1]p28'!$J$57&lt;&gt;0,'[1]p28'!$J$57,"")</f>
        <v>12</v>
      </c>
      <c r="S96" s="429"/>
    </row>
    <row r="97" spans="1:19" s="2" customFormat="1" ht="13.5" customHeight="1">
      <c r="A97" s="374" t="str">
        <f>IF('[1]p28'!$A$58&lt;&gt;0,'[1]p28'!$A$58,"")</f>
        <v>Est. Eco. e Int. à Econometria - Turma 01</v>
      </c>
      <c r="B97" s="374"/>
      <c r="C97" s="374"/>
      <c r="D97" s="374"/>
      <c r="E97" s="374"/>
      <c r="F97" s="429">
        <f>IF('[1]p28'!$F$58&lt;&gt;0,'[1]p28'!$F$58,"")</f>
        <v>60</v>
      </c>
      <c r="G97" s="429"/>
      <c r="H97" s="429">
        <f>IF('[1]p28'!$E$58&lt;&gt;0,'[1]p28'!$E$58,"")</f>
        <v>4</v>
      </c>
      <c r="I97" s="429"/>
      <c r="J97" s="429">
        <f>IF('[1]p28'!$I$58&lt;&gt;0,'[1]p28'!$I$58,"")</f>
        <v>45</v>
      </c>
      <c r="K97" s="429"/>
      <c r="L97" s="26"/>
      <c r="M97" s="429">
        <f>IF('[1]p28'!$K$58&lt;&gt;0,'[1]p28'!$K$58,"")</f>
        <v>23</v>
      </c>
      <c r="N97" s="429"/>
      <c r="O97" s="26"/>
      <c r="P97" s="26">
        <f>IF('[1]p28'!$L$58&lt;&gt;0,'[1]p28'!$L$58,"")</f>
        <v>2</v>
      </c>
      <c r="Q97" s="47"/>
      <c r="R97" s="429">
        <f>IF('[1]p28'!$J$58&lt;&gt;0,'[1]p28'!$J$58,"")</f>
        <v>20</v>
      </c>
      <c r="S97" s="429"/>
    </row>
    <row r="98" spans="1:19" s="2" customFormat="1" ht="13.5" customHeight="1">
      <c r="A98" s="374" t="str">
        <f>IF('[1]p28'!$A$59&lt;&gt;0,'[1]p28'!$A$59,"")</f>
        <v>Inferência Estatística - Turma 01</v>
      </c>
      <c r="B98" s="374"/>
      <c r="C98" s="374"/>
      <c r="D98" s="374"/>
      <c r="E98" s="374"/>
      <c r="F98" s="429">
        <f>IF('[1]p28'!$F$59&lt;&gt;0,'[1]p28'!$F$59,"")</f>
        <v>60</v>
      </c>
      <c r="G98" s="429"/>
      <c r="H98" s="429">
        <f>IF('[1]p28'!$E$59&lt;&gt;0,'[1]p28'!$E$59,"")</f>
        <v>4</v>
      </c>
      <c r="I98" s="429"/>
      <c r="J98" s="429">
        <f>IF('[1]p28'!$I$59&lt;&gt;0,'[1]p28'!$I$59,"")</f>
        <v>29</v>
      </c>
      <c r="K98" s="429"/>
      <c r="L98" s="26"/>
      <c r="M98" s="429">
        <f>IF('[1]p28'!$K$59&lt;&gt;0,'[1]p28'!$K$59,"")</f>
        <v>8</v>
      </c>
      <c r="N98" s="429"/>
      <c r="O98" s="26"/>
      <c r="P98" s="26">
        <f>IF('[1]p28'!$L$59&lt;&gt;0,'[1]p28'!$L$59,"")</f>
        <v>1</v>
      </c>
      <c r="Q98" s="47"/>
      <c r="R98" s="429">
        <f>IF('[1]p28'!$J$59&lt;&gt;0,'[1]p28'!$J$59,"")</f>
        <v>20</v>
      </c>
      <c r="S98" s="429"/>
    </row>
    <row r="99" spans="1:19" s="39" customFormat="1" ht="11.25">
      <c r="A99" s="354" t="str">
        <f>T('[1]p30'!$C$13:$G$13)</f>
        <v>Vandik Estevam Barbosa</v>
      </c>
      <c r="B99" s="355"/>
      <c r="C99" s="355"/>
      <c r="D99" s="355"/>
      <c r="E99" s="356"/>
      <c r="F99" s="430"/>
      <c r="G99" s="431"/>
      <c r="H99" s="431"/>
      <c r="I99" s="431"/>
      <c r="J99" s="431"/>
      <c r="K99" s="431"/>
      <c r="L99" s="431"/>
      <c r="M99" s="431"/>
      <c r="N99" s="431"/>
      <c r="O99" s="431"/>
      <c r="P99" s="431"/>
      <c r="Q99" s="431"/>
      <c r="R99" s="431"/>
      <c r="S99" s="431"/>
    </row>
    <row r="100" spans="1:19" s="2" customFormat="1" ht="13.5" customHeight="1">
      <c r="A100" s="374" t="str">
        <f>IF('[1]p30'!$A$57&lt;&gt;0,'[1]p30'!$A$57,"")</f>
        <v>Cálculo Diferencial e Integral II - Turma 01</v>
      </c>
      <c r="B100" s="374"/>
      <c r="C100" s="374"/>
      <c r="D100" s="374"/>
      <c r="E100" s="374"/>
      <c r="F100" s="429">
        <f>IF('[1]p30'!$F$57&lt;&gt;0,'[1]p30'!$F$57,"")</f>
        <v>60</v>
      </c>
      <c r="G100" s="429"/>
      <c r="H100" s="429">
        <f>IF('[1]p30'!$E$57&lt;&gt;0,'[1]p30'!$E$57,"")</f>
        <v>4</v>
      </c>
      <c r="I100" s="429"/>
      <c r="J100" s="429">
        <f>IF('[1]p30'!$I$57&lt;&gt;0,'[1]p30'!$I$57,"")</f>
        <v>47</v>
      </c>
      <c r="K100" s="429"/>
      <c r="L100" s="26"/>
      <c r="M100" s="429">
        <f>IF('[1]p30'!$K$57&lt;&gt;0,'[1]p30'!$K$57,"")</f>
        <v>24</v>
      </c>
      <c r="N100" s="429"/>
      <c r="O100" s="26"/>
      <c r="P100" s="26">
        <f>IF('[1]p30'!$L$57&lt;&gt;0,'[1]p30'!$L$57,"")</f>
        <v>16</v>
      </c>
      <c r="Q100" s="47"/>
      <c r="R100" s="429">
        <f>IF('[1]p30'!$J$57&lt;&gt;0,'[1]p30'!$J$57,"")</f>
        <v>7</v>
      </c>
      <c r="S100" s="429"/>
    </row>
    <row r="101" spans="1:19" s="2" customFormat="1" ht="13.5" customHeight="1">
      <c r="A101" s="374" t="str">
        <f>IF('[1]p30'!$A$58&lt;&gt;0,'[1]p30'!$A$58,"")</f>
        <v>Cálculo Diferencial e Integral II - Turma 04</v>
      </c>
      <c r="B101" s="374"/>
      <c r="C101" s="374"/>
      <c r="D101" s="374"/>
      <c r="E101" s="374"/>
      <c r="F101" s="429">
        <f>IF('[1]p30'!$F$58&lt;&gt;0,'[1]p30'!$F$58,"")</f>
        <v>60</v>
      </c>
      <c r="G101" s="429"/>
      <c r="H101" s="429">
        <f>IF('[1]p30'!$E$58&lt;&gt;0,'[1]p30'!$E$58,"")</f>
        <v>4</v>
      </c>
      <c r="I101" s="429"/>
      <c r="J101" s="429">
        <f>IF('[1]p30'!$I$58&lt;&gt;0,'[1]p30'!$I$58,"")</f>
        <v>21</v>
      </c>
      <c r="K101" s="429"/>
      <c r="L101" s="26"/>
      <c r="M101" s="429">
        <f>IF('[1]p30'!$K$58&lt;&gt;0,'[1]p30'!$K$58,"")</f>
        <v>12</v>
      </c>
      <c r="N101" s="429"/>
      <c r="O101" s="26"/>
      <c r="P101" s="26">
        <f>IF('[1]p30'!$L$58&lt;&gt;0,'[1]p30'!$L$58,"")</f>
        <v>3</v>
      </c>
      <c r="Q101" s="47"/>
      <c r="R101" s="429">
        <f>IF('[1]p30'!$J$58&lt;&gt;0,'[1]p30'!$J$58,"")</f>
        <v>6</v>
      </c>
      <c r="S101" s="429"/>
    </row>
    <row r="102" spans="1:19" s="2" customFormat="1" ht="13.5" customHeight="1">
      <c r="A102" s="374" t="str">
        <f>IF('[1]p30'!$A$59&lt;&gt;0,'[1]p30'!$A$59,"")</f>
        <v>Equações Diferenciais Lineares - Turma 02</v>
      </c>
      <c r="B102" s="374"/>
      <c r="C102" s="374"/>
      <c r="D102" s="374"/>
      <c r="E102" s="374"/>
      <c r="F102" s="429">
        <f>IF('[1]p30'!$F$59&lt;&gt;0,'[1]p30'!$F$59,"")</f>
        <v>60</v>
      </c>
      <c r="G102" s="429"/>
      <c r="H102" s="429">
        <f>IF('[1]p30'!$E$59&lt;&gt;0,'[1]p30'!$E$59,"")</f>
        <v>4</v>
      </c>
      <c r="I102" s="429"/>
      <c r="J102" s="429">
        <f>IF('[1]p30'!$I$59&lt;&gt;0,'[1]p30'!$I$59,"")</f>
        <v>44</v>
      </c>
      <c r="K102" s="429"/>
      <c r="L102" s="26"/>
      <c r="M102" s="429">
        <f>IF('[1]p30'!$K$59&lt;&gt;0,'[1]p30'!$K$59,"")</f>
        <v>18</v>
      </c>
      <c r="N102" s="429"/>
      <c r="O102" s="26"/>
      <c r="P102" s="26">
        <f>IF('[1]p30'!$L$59&lt;&gt;0,'[1]p30'!$L$59,"")</f>
        <v>7</v>
      </c>
      <c r="Q102" s="47"/>
      <c r="R102" s="429">
        <f>IF('[1]p30'!$J$59&lt;&gt;0,'[1]p30'!$J$59,"")</f>
        <v>19</v>
      </c>
      <c r="S102" s="429"/>
    </row>
    <row r="103" spans="1:19" s="2" customFormat="1" ht="13.5" customHeight="1">
      <c r="A103" s="435">
        <f>IF('[1]p1'!$A$59&lt;&gt;0,'[1]p1'!$A$59,"")</f>
      </c>
      <c r="B103" s="435"/>
      <c r="C103" s="435"/>
      <c r="D103" s="435"/>
      <c r="E103" s="435"/>
      <c r="F103" s="436"/>
      <c r="G103" s="436"/>
      <c r="H103" s="436"/>
      <c r="I103" s="436"/>
      <c r="J103" s="436"/>
      <c r="K103" s="436"/>
      <c r="L103" s="436"/>
      <c r="M103" s="436"/>
      <c r="N103" s="436"/>
      <c r="O103" s="436"/>
      <c r="P103" s="436"/>
      <c r="Q103" s="436"/>
      <c r="R103" s="436"/>
      <c r="S103" s="436"/>
    </row>
    <row r="104" spans="1:19" s="39" customFormat="1" ht="11.25">
      <c r="A104" s="354" t="str">
        <f>T('[1]p31'!$C$13:$G$13)</f>
        <v>Vanio Fragoso de Melo</v>
      </c>
      <c r="B104" s="355"/>
      <c r="C104" s="355"/>
      <c r="D104" s="355"/>
      <c r="E104" s="356"/>
      <c r="F104" s="430"/>
      <c r="G104" s="431"/>
      <c r="H104" s="431"/>
      <c r="I104" s="431"/>
      <c r="J104" s="431"/>
      <c r="K104" s="431"/>
      <c r="L104" s="431"/>
      <c r="M104" s="431"/>
      <c r="N104" s="431"/>
      <c r="O104" s="431"/>
      <c r="P104" s="431"/>
      <c r="Q104" s="431"/>
      <c r="R104" s="431"/>
      <c r="S104" s="431"/>
    </row>
    <row r="105" spans="1:19" s="2" customFormat="1" ht="13.5" customHeight="1">
      <c r="A105" s="374" t="str">
        <f>IF('[1]p31'!$A$57&lt;&gt;0,'[1]p31'!$A$57,"")</f>
        <v>Cál. Dif. e Integral III (Comp.+Elét.) - Turma 01</v>
      </c>
      <c r="B105" s="374"/>
      <c r="C105" s="374"/>
      <c r="D105" s="374"/>
      <c r="E105" s="374"/>
      <c r="F105" s="429">
        <f>IF('[1]p31'!$F$57&lt;&gt;0,'[1]p31'!$F$57,"")</f>
        <v>75</v>
      </c>
      <c r="G105" s="429"/>
      <c r="H105" s="429">
        <f>IF('[1]p31'!$E$57&lt;&gt;0,'[1]p31'!$E$57,"")</f>
        <v>5</v>
      </c>
      <c r="I105" s="429"/>
      <c r="J105" s="429">
        <f>IF('[1]p31'!$I$57&lt;&gt;0,'[1]p31'!$I$57,"")</f>
        <v>60</v>
      </c>
      <c r="K105" s="429"/>
      <c r="L105" s="26"/>
      <c r="M105" s="429">
        <f>IF('[1]p31'!$K$57&lt;&gt;0,'[1]p31'!$K$57,"")</f>
        <v>15</v>
      </c>
      <c r="N105" s="429"/>
      <c r="O105" s="26"/>
      <c r="P105" s="26">
        <f>IF('[1]p31'!$L$57&lt;&gt;0,'[1]p31'!$L$57,"")</f>
        <v>14</v>
      </c>
      <c r="Q105" s="47"/>
      <c r="R105" s="429">
        <f>IF('[1]p31'!$J$57&lt;&gt;0,'[1]p31'!$J$57,"")</f>
        <v>31</v>
      </c>
      <c r="S105" s="429"/>
    </row>
    <row r="106" spans="1:19" s="2" customFormat="1" ht="13.5" customHeight="1">
      <c r="A106" s="435">
        <f>IF('[1]p1'!$A$59&lt;&gt;0,'[1]p1'!$A$59,"")</f>
      </c>
      <c r="B106" s="435"/>
      <c r="C106" s="435"/>
      <c r="D106" s="435"/>
      <c r="E106" s="435"/>
      <c r="F106" s="436"/>
      <c r="G106" s="436"/>
      <c r="H106" s="436"/>
      <c r="I106" s="436"/>
      <c r="J106" s="436"/>
      <c r="K106" s="436"/>
      <c r="L106" s="436"/>
      <c r="M106" s="436"/>
      <c r="N106" s="436"/>
      <c r="O106" s="436"/>
      <c r="P106" s="436"/>
      <c r="Q106" s="436"/>
      <c r="R106" s="436"/>
      <c r="S106" s="436"/>
    </row>
    <row r="107" spans="1:19" s="39" customFormat="1" ht="11.25">
      <c r="A107" s="417" t="str">
        <f>T('[1]p32'!$C$13:$G$13)</f>
        <v>Antonio Gomes Nunes</v>
      </c>
      <c r="B107" s="418"/>
      <c r="C107" s="418"/>
      <c r="D107" s="418"/>
      <c r="E107" s="419"/>
      <c r="F107" s="430"/>
      <c r="G107" s="431"/>
      <c r="H107" s="431"/>
      <c r="I107" s="431"/>
      <c r="J107" s="431"/>
      <c r="K107" s="431"/>
      <c r="L107" s="431"/>
      <c r="M107" s="431"/>
      <c r="N107" s="431"/>
      <c r="O107" s="431"/>
      <c r="P107" s="431"/>
      <c r="Q107" s="431"/>
      <c r="R107" s="431"/>
      <c r="S107" s="431"/>
    </row>
    <row r="108" spans="1:19" s="2" customFormat="1" ht="13.5" customHeight="1">
      <c r="A108" s="374" t="str">
        <f>IF('[1]p32'!$A$57&lt;&gt;0,'[1]p32'!$A$57,"")</f>
        <v>Álgebra Vetorial e Geom. Analítica - Turma 05</v>
      </c>
      <c r="B108" s="374"/>
      <c r="C108" s="374"/>
      <c r="D108" s="374"/>
      <c r="E108" s="374"/>
      <c r="F108" s="429">
        <f>IF('[1]p32'!$F$57&lt;&gt;0,'[1]p32'!$F$57,"")</f>
        <v>60</v>
      </c>
      <c r="G108" s="429"/>
      <c r="H108" s="429">
        <f>IF('[1]p32'!$E$57&lt;&gt;0,'[1]p32'!$E$57,"")</f>
        <v>4</v>
      </c>
      <c r="I108" s="429"/>
      <c r="J108" s="429">
        <f>IF('[1]p32'!$I$57&lt;&gt;0,'[1]p32'!$I$57,"")</f>
        <v>59</v>
      </c>
      <c r="K108" s="429"/>
      <c r="L108" s="26"/>
      <c r="M108" s="429">
        <f>IF('[1]p32'!$K$57&lt;&gt;0,'[1]p32'!$K$57,"")</f>
        <v>23</v>
      </c>
      <c r="N108" s="429"/>
      <c r="O108" s="26"/>
      <c r="P108" s="26">
        <f>IF('[1]p32'!$L$57&lt;&gt;0,'[1]p32'!$L$57,"")</f>
        <v>9</v>
      </c>
      <c r="Q108" s="47"/>
      <c r="R108" s="429">
        <f>IF('[1]p32'!$J$57&lt;&gt;0,'[1]p32'!$J$57,"")</f>
        <v>27</v>
      </c>
      <c r="S108" s="429"/>
    </row>
    <row r="109" spans="1:19" s="2" customFormat="1" ht="13.5" customHeight="1">
      <c r="A109" s="374" t="str">
        <f>IF('[1]p32'!$A$58&lt;&gt;0,'[1]p32'!$A$58,"")</f>
        <v>Álgebra Vetorial e Geom. Analítica - Turma 08</v>
      </c>
      <c r="B109" s="374"/>
      <c r="C109" s="374"/>
      <c r="D109" s="374"/>
      <c r="E109" s="374"/>
      <c r="F109" s="429">
        <f>IF('[1]p32'!$F$58&lt;&gt;0,'[1]p32'!$F$58,"")</f>
        <v>60</v>
      </c>
      <c r="G109" s="429"/>
      <c r="H109" s="429">
        <f>IF('[1]p32'!$E$58&lt;&gt;0,'[1]p32'!$E$58,"")</f>
        <v>4</v>
      </c>
      <c r="I109" s="429"/>
      <c r="J109" s="429">
        <f>IF('[1]p32'!$I$58&lt;&gt;0,'[1]p32'!$I$58,"")</f>
        <v>57</v>
      </c>
      <c r="K109" s="429"/>
      <c r="L109" s="26"/>
      <c r="M109" s="429">
        <f>IF('[1]p32'!$K$58&lt;&gt;0,'[1]p32'!$K$58,"")</f>
        <v>24</v>
      </c>
      <c r="N109" s="429"/>
      <c r="O109" s="26"/>
      <c r="P109" s="26">
        <f>IF('[1]p32'!$L$58&lt;&gt;0,'[1]p32'!$L$58,"")</f>
        <v>24</v>
      </c>
      <c r="Q109" s="47"/>
      <c r="R109" s="429">
        <f>IF('[1]p32'!$J$58&lt;&gt;0,'[1]p32'!$J$58,"")</f>
        <v>9</v>
      </c>
      <c r="S109" s="429"/>
    </row>
    <row r="110" spans="1:19" s="2" customFormat="1" ht="13.5" customHeight="1">
      <c r="A110" s="374" t="str">
        <f>IF('[1]p32'!$A$59&lt;&gt;0,'[1]p32'!$A$59,"")</f>
        <v>Mat. Apl. à Administração I - Turma 01</v>
      </c>
      <c r="B110" s="374"/>
      <c r="C110" s="374"/>
      <c r="D110" s="374"/>
      <c r="E110" s="374"/>
      <c r="F110" s="429">
        <f>IF('[1]p32'!$F$59&lt;&gt;0,'[1]p32'!$F$59,"")</f>
        <v>60</v>
      </c>
      <c r="G110" s="429"/>
      <c r="H110" s="429">
        <f>IF('[1]p32'!$E$59&lt;&gt;0,'[1]p32'!$E$59,"")</f>
        <v>4</v>
      </c>
      <c r="I110" s="429"/>
      <c r="J110" s="429">
        <f>IF('[1]p32'!$I$59&lt;&gt;0,'[1]p32'!$I$59,"")</f>
        <v>60</v>
      </c>
      <c r="K110" s="429"/>
      <c r="L110" s="26"/>
      <c r="M110" s="429">
        <f>IF('[1]p32'!$K$59&lt;&gt;0,'[1]p32'!$K$59,"")</f>
        <v>24</v>
      </c>
      <c r="N110" s="429"/>
      <c r="O110" s="26"/>
      <c r="P110" s="26">
        <f>IF('[1]p32'!$L$59&lt;&gt;0,'[1]p32'!$L$59,"")</f>
        <v>11</v>
      </c>
      <c r="Q110" s="47"/>
      <c r="R110" s="429">
        <f>IF('[1]p32'!$J$59&lt;&gt;0,'[1]p32'!$J$59,"")</f>
        <v>25</v>
      </c>
      <c r="S110" s="429"/>
    </row>
    <row r="111" spans="1:19" s="2" customFormat="1" ht="13.5" customHeight="1">
      <c r="A111" s="374" t="str">
        <f>IF('[1]p32'!$A$60&lt;&gt;0,'[1]p32'!$A$60,"")</f>
        <v>Mat. Apl. à Administração II - Turma 02</v>
      </c>
      <c r="B111" s="374"/>
      <c r="C111" s="374"/>
      <c r="D111" s="374"/>
      <c r="E111" s="374"/>
      <c r="F111" s="429">
        <f>IF('[1]p32'!$F$60&lt;&gt;0,'[1]p32'!$F$60,"")</f>
        <v>60</v>
      </c>
      <c r="G111" s="429"/>
      <c r="H111" s="429">
        <f>IF('[1]p32'!$E$60&lt;&gt;0,'[1]p32'!$E$60,"")</f>
        <v>4</v>
      </c>
      <c r="I111" s="429"/>
      <c r="J111" s="429">
        <f>IF('[1]p32'!$I$60&lt;&gt;0,'[1]p32'!$I$60,"")</f>
        <v>45</v>
      </c>
      <c r="K111" s="429"/>
      <c r="L111" s="26"/>
      <c r="M111" s="429">
        <f>IF('[1]p32'!$K$60&lt;&gt;0,'[1]p32'!$K$60,"")</f>
        <v>13</v>
      </c>
      <c r="N111" s="429"/>
      <c r="O111" s="26"/>
      <c r="P111" s="26">
        <f>IF('[1]p32'!$L$60&lt;&gt;0,'[1]p32'!$L$60,"")</f>
        <v>6</v>
      </c>
      <c r="Q111" s="47"/>
      <c r="R111" s="429">
        <f>IF('[1]p32'!$J$60&lt;&gt;0,'[1]p32'!$J$60,"")</f>
        <v>26</v>
      </c>
      <c r="S111" s="429"/>
    </row>
    <row r="112" spans="1:19" s="2" customFormat="1" ht="13.5" customHeight="1">
      <c r="A112" s="435">
        <f>IF('[1]p1'!$A$59&lt;&gt;0,'[1]p1'!$A$59,"")</f>
      </c>
      <c r="B112" s="435"/>
      <c r="C112" s="435"/>
      <c r="D112" s="435"/>
      <c r="E112" s="435"/>
      <c r="F112" s="436"/>
      <c r="G112" s="436"/>
      <c r="H112" s="436"/>
      <c r="I112" s="436"/>
      <c r="J112" s="436"/>
      <c r="K112" s="436"/>
      <c r="L112" s="436"/>
      <c r="M112" s="436"/>
      <c r="N112" s="436"/>
      <c r="O112" s="436"/>
      <c r="P112" s="436"/>
      <c r="Q112" s="436"/>
      <c r="R112" s="436"/>
      <c r="S112" s="436"/>
    </row>
    <row r="113" spans="1:19" s="39" customFormat="1" ht="11.25">
      <c r="A113" s="417" t="str">
        <f>T('[1]p33'!$C$13:$G$13)</f>
        <v>Givaldo de Lima</v>
      </c>
      <c r="B113" s="418"/>
      <c r="C113" s="418"/>
      <c r="D113" s="418"/>
      <c r="E113" s="419"/>
      <c r="F113" s="430"/>
      <c r="G113" s="431"/>
      <c r="H113" s="431"/>
      <c r="I113" s="431"/>
      <c r="J113" s="431"/>
      <c r="K113" s="431"/>
      <c r="L113" s="431"/>
      <c r="M113" s="431"/>
      <c r="N113" s="431"/>
      <c r="O113" s="431"/>
      <c r="P113" s="431"/>
      <c r="Q113" s="431"/>
      <c r="R113" s="431"/>
      <c r="S113" s="431"/>
    </row>
    <row r="114" spans="1:19" s="2" customFormat="1" ht="13.5" customHeight="1">
      <c r="A114" s="374" t="str">
        <f>IF('[1]p33'!$A$57&lt;&gt;0,'[1]p33'!$A$57,"")</f>
        <v>Álgebra Linear I - Turma 02</v>
      </c>
      <c r="B114" s="374"/>
      <c r="C114" s="374"/>
      <c r="D114" s="374"/>
      <c r="E114" s="374"/>
      <c r="F114" s="429">
        <f>IF('[1]p33'!$F$57&lt;&gt;0,'[1]p33'!$F$57,"")</f>
        <v>60</v>
      </c>
      <c r="G114" s="429"/>
      <c r="H114" s="429">
        <f>IF('[1]p33'!$E$57&lt;&gt;0,'[1]p33'!$E$57,"")</f>
        <v>4</v>
      </c>
      <c r="I114" s="429"/>
      <c r="J114" s="429">
        <f>IF('[1]p33'!$I$57&lt;&gt;0,'[1]p33'!$I$57,"")</f>
        <v>60</v>
      </c>
      <c r="K114" s="429"/>
      <c r="L114" s="26"/>
      <c r="M114" s="429">
        <f>IF('[1]p33'!$K$57&lt;&gt;0,'[1]p33'!$K$57,"")</f>
        <v>6</v>
      </c>
      <c r="N114" s="429"/>
      <c r="O114" s="26"/>
      <c r="P114" s="26">
        <f>IF('[1]p33'!$L$57&lt;&gt;0,'[1]p33'!$L$57,"")</f>
        <v>29</v>
      </c>
      <c r="Q114" s="47"/>
      <c r="R114" s="429">
        <f>IF('[1]p33'!$J$57&lt;&gt;0,'[1]p33'!$J$57,"")</f>
        <v>25</v>
      </c>
      <c r="S114" s="429"/>
    </row>
    <row r="115" spans="1:19" s="2" customFormat="1" ht="13.5" customHeight="1">
      <c r="A115" s="374" t="str">
        <f>IF('[1]p33'!$A$58&lt;&gt;0,'[1]p33'!$A$58,"")</f>
        <v>Cálculo Diferencial e Integral I - Turma 01</v>
      </c>
      <c r="B115" s="374"/>
      <c r="C115" s="374"/>
      <c r="D115" s="374"/>
      <c r="E115" s="374"/>
      <c r="F115" s="429">
        <f>IF('[1]p33'!$F$58&lt;&gt;0,'[1]p33'!$F$58,"")</f>
        <v>90</v>
      </c>
      <c r="G115" s="429"/>
      <c r="H115" s="429">
        <f>IF('[1]p33'!$E$58&lt;&gt;0,'[1]p33'!$E$58,"")</f>
        <v>6</v>
      </c>
      <c r="I115" s="429"/>
      <c r="J115" s="429">
        <f>IF('[1]p33'!$I$58&lt;&gt;0,'[1]p33'!$I$58,"")</f>
        <v>62</v>
      </c>
      <c r="K115" s="429"/>
      <c r="L115" s="26"/>
      <c r="M115" s="429">
        <f>IF('[1]p33'!$K$58&lt;&gt;0,'[1]p33'!$K$58,"")</f>
        <v>19</v>
      </c>
      <c r="N115" s="429"/>
      <c r="O115" s="26"/>
      <c r="P115" s="26">
        <f>IF('[1]p33'!$L$58&lt;&gt;0,'[1]p33'!$L$58,"")</f>
        <v>20</v>
      </c>
      <c r="Q115" s="47"/>
      <c r="R115" s="429">
        <f>IF('[1]p33'!$J$58&lt;&gt;0,'[1]p33'!$J$58,"")</f>
        <v>23</v>
      </c>
      <c r="S115" s="429"/>
    </row>
    <row r="116" spans="1:19" s="2" customFormat="1" ht="13.5" customHeight="1">
      <c r="A116" s="374" t="str">
        <f>IF('[1]p33'!$A$59&lt;&gt;0,'[1]p33'!$A$59,"")</f>
        <v>Cálculo Diferencial e Integral I - Turma 06</v>
      </c>
      <c r="B116" s="374"/>
      <c r="C116" s="374"/>
      <c r="D116" s="374"/>
      <c r="E116" s="374"/>
      <c r="F116" s="429">
        <f>IF('[1]p33'!$F$59&lt;&gt;0,'[1]p33'!$F$59,"")</f>
        <v>90</v>
      </c>
      <c r="G116" s="429"/>
      <c r="H116" s="429">
        <f>IF('[1]p33'!$E$59&lt;&gt;0,'[1]p33'!$E$59,"")</f>
        <v>6</v>
      </c>
      <c r="I116" s="429"/>
      <c r="J116" s="429">
        <f>IF('[1]p33'!$I$59&lt;&gt;0,'[1]p33'!$I$59,"")</f>
        <v>60</v>
      </c>
      <c r="K116" s="429"/>
      <c r="L116" s="26"/>
      <c r="M116" s="429">
        <f>IF('[1]p33'!$K$59&lt;&gt;0,'[1]p33'!$K$59,"")</f>
        <v>23</v>
      </c>
      <c r="N116" s="429"/>
      <c r="O116" s="26"/>
      <c r="P116" s="26">
        <f>IF('[1]p33'!$L$59&lt;&gt;0,'[1]p33'!$L$59,"")</f>
        <v>19</v>
      </c>
      <c r="Q116" s="47"/>
      <c r="R116" s="429">
        <f>IF('[1]p33'!$J$59&lt;&gt;0,'[1]p33'!$J$59,"")</f>
        <v>18</v>
      </c>
      <c r="S116" s="429"/>
    </row>
    <row r="117" spans="1:19" s="2" customFormat="1" ht="13.5" customHeight="1">
      <c r="A117" s="435">
        <f>IF('[1]p1'!$A$59&lt;&gt;0,'[1]p1'!$A$59,"")</f>
      </c>
      <c r="B117" s="435"/>
      <c r="C117" s="435"/>
      <c r="D117" s="435"/>
      <c r="E117" s="435"/>
      <c r="F117" s="436"/>
      <c r="G117" s="436"/>
      <c r="H117" s="436"/>
      <c r="I117" s="436"/>
      <c r="J117" s="436"/>
      <c r="K117" s="436"/>
      <c r="L117" s="436"/>
      <c r="M117" s="436"/>
      <c r="N117" s="436"/>
      <c r="O117" s="436"/>
      <c r="P117" s="436"/>
      <c r="Q117" s="436"/>
      <c r="R117" s="436"/>
      <c r="S117" s="436"/>
    </row>
    <row r="118" spans="1:19" s="39" customFormat="1" ht="11.25">
      <c r="A118" s="417" t="str">
        <f>T('[1]p34'!$C$13:$G$13)</f>
        <v>Ivaldo Maciel de Brito</v>
      </c>
      <c r="B118" s="418"/>
      <c r="C118" s="418"/>
      <c r="D118" s="418"/>
      <c r="E118" s="419"/>
      <c r="F118" s="430"/>
      <c r="G118" s="431"/>
      <c r="H118" s="431"/>
      <c r="I118" s="431"/>
      <c r="J118" s="431"/>
      <c r="K118" s="431"/>
      <c r="L118" s="431"/>
      <c r="M118" s="431"/>
      <c r="N118" s="431"/>
      <c r="O118" s="431"/>
      <c r="P118" s="431"/>
      <c r="Q118" s="431"/>
      <c r="R118" s="431"/>
      <c r="S118" s="431"/>
    </row>
    <row r="119" spans="1:19" s="2" customFormat="1" ht="13.5" customHeight="1">
      <c r="A119" s="374" t="str">
        <f>IF('[1]p34'!$A$57&lt;&gt;0,'[1]p34'!$A$57,"")</f>
        <v>Álgebra Vetorial e Geometria Analítica - Turma 03</v>
      </c>
      <c r="B119" s="374"/>
      <c r="C119" s="374"/>
      <c r="D119" s="374"/>
      <c r="E119" s="374"/>
      <c r="F119" s="429">
        <f>IF('[1]p34'!$F$57&lt;&gt;0,'[1]p34'!$F$57,"")</f>
        <v>60</v>
      </c>
      <c r="G119" s="429"/>
      <c r="H119" s="429">
        <f>IF('[1]p34'!$E$57&lt;&gt;0,'[1]p34'!$E$57,"")</f>
        <v>4</v>
      </c>
      <c r="I119" s="429"/>
      <c r="J119" s="429">
        <f>IF('[1]p34'!$I$57&lt;&gt;0,'[1]p34'!$I$57,"")</f>
        <v>60</v>
      </c>
      <c r="K119" s="429"/>
      <c r="L119" s="26"/>
      <c r="M119" s="429">
        <f>IF('[1]p34'!$K$57&lt;&gt;0,'[1]p34'!$K$57,"")</f>
        <v>30</v>
      </c>
      <c r="N119" s="429"/>
      <c r="O119" s="26"/>
      <c r="P119" s="26">
        <f>IF('[1]p34'!$L$57&lt;&gt;0,'[1]p34'!$L$57,"")</f>
        <v>24</v>
      </c>
      <c r="Q119" s="47"/>
      <c r="R119" s="429">
        <f>IF('[1]p34'!$J$57&lt;&gt;0,'[1]p34'!$J$57,"")</f>
        <v>6</v>
      </c>
      <c r="S119" s="429"/>
    </row>
    <row r="120" spans="1:19" s="2" customFormat="1" ht="13.5" customHeight="1">
      <c r="A120" s="374" t="str">
        <f>IF('[1]p34'!$A$58&lt;&gt;0,'[1]p34'!$A$58,"")</f>
        <v>Álgebra Vetorial e Geometria Analítica - Turma 07</v>
      </c>
      <c r="B120" s="374"/>
      <c r="C120" s="374"/>
      <c r="D120" s="374"/>
      <c r="E120" s="374"/>
      <c r="F120" s="429">
        <f>IF('[1]p34'!$F$58&lt;&gt;0,'[1]p34'!$F$58,"")</f>
        <v>60</v>
      </c>
      <c r="G120" s="429"/>
      <c r="H120" s="429">
        <f>IF('[1]p34'!$E$58&lt;&gt;0,'[1]p34'!$E$58,"")</f>
        <v>4</v>
      </c>
      <c r="I120" s="429"/>
      <c r="J120" s="429">
        <f>IF('[1]p34'!$I$58&lt;&gt;0,'[1]p34'!$I$58,"")</f>
        <v>60</v>
      </c>
      <c r="K120" s="429"/>
      <c r="L120" s="26"/>
      <c r="M120" s="429">
        <f>IF('[1]p34'!$K$58&lt;&gt;0,'[1]p34'!$K$58,"")</f>
        <v>21</v>
      </c>
      <c r="N120" s="429"/>
      <c r="O120" s="26"/>
      <c r="P120" s="26">
        <f>IF('[1]p34'!$L$58&lt;&gt;0,'[1]p34'!$L$58,"")</f>
        <v>19</v>
      </c>
      <c r="Q120" s="47"/>
      <c r="R120" s="429">
        <f>IF('[1]p34'!$J$58&lt;&gt;0,'[1]p34'!$J$58,"")</f>
        <v>20</v>
      </c>
      <c r="S120" s="429"/>
    </row>
    <row r="121" spans="1:19" s="2" customFormat="1" ht="13.5" customHeight="1">
      <c r="A121" s="374" t="str">
        <f>IF('[1]p34'!$A$59&lt;&gt;0,'[1]p34'!$A$59,"")</f>
        <v>Cálculo Dif. e Integral I (Comp.+Elét.) - Turma 02</v>
      </c>
      <c r="B121" s="374"/>
      <c r="C121" s="374"/>
      <c r="D121" s="374"/>
      <c r="E121" s="374"/>
      <c r="F121" s="429">
        <f>IF('[1]p34'!$F$59&lt;&gt;0,'[1]p34'!$F$59,"")</f>
        <v>60</v>
      </c>
      <c r="G121" s="429"/>
      <c r="H121" s="429">
        <f>IF('[1]p34'!$E$59&lt;&gt;0,'[1]p34'!$E$59,"")</f>
        <v>4</v>
      </c>
      <c r="I121" s="429"/>
      <c r="J121" s="429">
        <f>IF('[1]p34'!$I$59&lt;&gt;0,'[1]p34'!$I$59,"")</f>
        <v>55</v>
      </c>
      <c r="K121" s="429"/>
      <c r="L121" s="26"/>
      <c r="M121" s="429">
        <f>IF('[1]p34'!$K$59&lt;&gt;0,'[1]p34'!$K$59,"")</f>
        <v>11</v>
      </c>
      <c r="N121" s="429"/>
      <c r="O121" s="26"/>
      <c r="P121" s="26">
        <f>IF('[1]p34'!$L$59&lt;&gt;0,'[1]p34'!$L$59,"")</f>
        <v>15</v>
      </c>
      <c r="Q121" s="47"/>
      <c r="R121" s="429">
        <f>IF('[1]p34'!$J$59&lt;&gt;0,'[1]p34'!$J$59,"")</f>
        <v>29</v>
      </c>
      <c r="S121" s="429"/>
    </row>
    <row r="122" spans="1:19" s="2" customFormat="1" ht="13.5" customHeight="1">
      <c r="A122" s="374" t="str">
        <f>IF('[1]p34'!$A$60&lt;&gt;0,'[1]p34'!$A$60,"")</f>
        <v>Métodos Quantitativos III - Turma 01</v>
      </c>
      <c r="B122" s="374"/>
      <c r="C122" s="374"/>
      <c r="D122" s="374"/>
      <c r="E122" s="374"/>
      <c r="F122" s="429">
        <f>IF('[1]p34'!$F$60&lt;&gt;0,'[1]p34'!$F$60,"")</f>
        <v>60</v>
      </c>
      <c r="G122" s="429"/>
      <c r="H122" s="429">
        <f>IF('[1]p34'!$E$60&lt;&gt;0,'[1]p34'!$E$60,"")</f>
        <v>4</v>
      </c>
      <c r="I122" s="429"/>
      <c r="J122" s="429">
        <f>IF('[1]p34'!$I$60&lt;&gt;0,'[1]p34'!$I$60,"")</f>
        <v>42</v>
      </c>
      <c r="K122" s="429"/>
      <c r="L122" s="26"/>
      <c r="M122" s="429">
        <f>IF('[1]p34'!$K$60&lt;&gt;0,'[1]p34'!$K$60,"")</f>
        <v>13</v>
      </c>
      <c r="N122" s="429"/>
      <c r="O122" s="26"/>
      <c r="P122" s="26">
        <f>IF('[1]p34'!$L$60&lt;&gt;0,'[1]p34'!$L$60,"")</f>
        <v>4</v>
      </c>
      <c r="Q122" s="47"/>
      <c r="R122" s="429">
        <f>IF('[1]p34'!$J$60&lt;&gt;0,'[1]p34'!$J$60,"")</f>
        <v>25</v>
      </c>
      <c r="S122" s="429"/>
    </row>
    <row r="123" spans="1:19" s="2" customFormat="1" ht="13.5" customHeight="1">
      <c r="A123" s="435">
        <f>IF('[1]p1'!$A$59&lt;&gt;0,'[1]p1'!$A$59,"")</f>
      </c>
      <c r="B123" s="435"/>
      <c r="C123" s="435"/>
      <c r="D123" s="435"/>
      <c r="E123" s="435"/>
      <c r="F123" s="436"/>
      <c r="G123" s="436"/>
      <c r="H123" s="436"/>
      <c r="I123" s="436"/>
      <c r="J123" s="436"/>
      <c r="K123" s="436"/>
      <c r="L123" s="436"/>
      <c r="M123" s="436"/>
      <c r="N123" s="436"/>
      <c r="O123" s="436"/>
      <c r="P123" s="436"/>
      <c r="Q123" s="436"/>
      <c r="R123" s="436"/>
      <c r="S123" s="436"/>
    </row>
    <row r="124" spans="1:19" s="39" customFormat="1" ht="11.25">
      <c r="A124" s="417" t="str">
        <f>T('[1]p35'!$C$13:$G$13)</f>
        <v>José Iraponil Costa Lima</v>
      </c>
      <c r="B124" s="418"/>
      <c r="C124" s="418"/>
      <c r="D124" s="418"/>
      <c r="E124" s="419"/>
      <c r="F124" s="430"/>
      <c r="G124" s="431"/>
      <c r="H124" s="431"/>
      <c r="I124" s="431"/>
      <c r="J124" s="431"/>
      <c r="K124" s="431"/>
      <c r="L124" s="431"/>
      <c r="M124" s="431"/>
      <c r="N124" s="431"/>
      <c r="O124" s="431"/>
      <c r="P124" s="431"/>
      <c r="Q124" s="431"/>
      <c r="R124" s="431"/>
      <c r="S124" s="431"/>
    </row>
    <row r="125" spans="1:19" s="2" customFormat="1" ht="13.5" customHeight="1">
      <c r="A125" s="374" t="str">
        <f>IF('[1]p35'!$A$57&lt;&gt;0,'[1]p35'!$A$57,"")</f>
        <v>Est. Apl. à Ciências Sociais II - Turma 01</v>
      </c>
      <c r="B125" s="374"/>
      <c r="C125" s="374"/>
      <c r="D125" s="374"/>
      <c r="E125" s="374"/>
      <c r="F125" s="429">
        <f>IF('[1]p35'!$F$57&lt;&gt;0,'[1]p35'!$F$57,"")</f>
        <v>60</v>
      </c>
      <c r="G125" s="429"/>
      <c r="H125" s="429">
        <f>IF('[1]p35'!$E$57&lt;&gt;0,'[1]p35'!$E$57,"")</f>
        <v>4</v>
      </c>
      <c r="I125" s="429"/>
      <c r="J125" s="429">
        <f>IF('[1]p35'!$I$57&lt;&gt;0,'[1]p35'!$I$57,"")</f>
        <v>19</v>
      </c>
      <c r="K125" s="429"/>
      <c r="L125" s="26"/>
      <c r="M125" s="429">
        <f>IF('[1]p35'!$K$57&lt;&gt;0,'[1]p35'!$K$57,"")</f>
        <v>4</v>
      </c>
      <c r="N125" s="429"/>
      <c r="O125" s="26"/>
      <c r="P125" s="26">
        <f>IF('[1]p35'!$L$57&lt;&gt;0,'[1]p35'!$L$57,"")</f>
        <v>2</v>
      </c>
      <c r="Q125" s="47"/>
      <c r="R125" s="429">
        <f>IF('[1]p35'!$J$57&lt;&gt;0,'[1]p35'!$J$57,"")</f>
        <v>13</v>
      </c>
      <c r="S125" s="429"/>
    </row>
    <row r="126" spans="1:19" s="2" customFormat="1" ht="13.5" customHeight="1">
      <c r="A126" s="374" t="str">
        <f>IF('[1]p35'!$A$58&lt;&gt;0,'[1]p35'!$A$58,"")</f>
        <v>Introd. à Estatística Econômica - Turma 01</v>
      </c>
      <c r="B126" s="374"/>
      <c r="C126" s="374"/>
      <c r="D126" s="374"/>
      <c r="E126" s="374"/>
      <c r="F126" s="429">
        <f>IF('[1]p35'!$F$58&lt;&gt;0,'[1]p35'!$F$58,"")</f>
        <v>60</v>
      </c>
      <c r="G126" s="429"/>
      <c r="H126" s="429">
        <f>IF('[1]p35'!$E$58&lt;&gt;0,'[1]p35'!$E$58,"")</f>
        <v>4</v>
      </c>
      <c r="I126" s="429"/>
      <c r="J126" s="429">
        <f>IF('[1]p35'!$I$58&lt;&gt;0,'[1]p35'!$I$58,"")</f>
        <v>60</v>
      </c>
      <c r="K126" s="429"/>
      <c r="L126" s="26"/>
      <c r="M126" s="429">
        <f>IF('[1]p35'!$K$58&lt;&gt;0,'[1]p35'!$K$58,"")</f>
        <v>29</v>
      </c>
      <c r="N126" s="429"/>
      <c r="O126" s="26"/>
      <c r="P126" s="26">
        <f>IF('[1]p35'!$L$58&lt;&gt;0,'[1]p35'!$L$58,"")</f>
        <v>17</v>
      </c>
      <c r="Q126" s="47"/>
      <c r="R126" s="429">
        <f>IF('[1]p35'!$J$58&lt;&gt;0,'[1]p35'!$J$58,"")</f>
        <v>14</v>
      </c>
      <c r="S126" s="429"/>
    </row>
    <row r="127" spans="1:19" s="2" customFormat="1" ht="13.5" customHeight="1">
      <c r="A127" s="374" t="str">
        <f>IF('[1]p35'!$A$59&lt;&gt;0,'[1]p35'!$A$59,"")</f>
        <v>Probabilidade e Estatística - Turma 01</v>
      </c>
      <c r="B127" s="374"/>
      <c r="C127" s="374"/>
      <c r="D127" s="374"/>
      <c r="E127" s="374"/>
      <c r="F127" s="429">
        <f>IF('[1]p35'!$F$59&lt;&gt;0,'[1]p35'!$F$59,"")</f>
        <v>90</v>
      </c>
      <c r="G127" s="429"/>
      <c r="H127" s="429">
        <f>IF('[1]p35'!$E$59&lt;&gt;0,'[1]p35'!$E$59,"")</f>
        <v>6</v>
      </c>
      <c r="I127" s="429"/>
      <c r="J127" s="429">
        <f>IF('[1]p35'!$I$59&lt;&gt;0,'[1]p35'!$I$59,"")</f>
        <v>56</v>
      </c>
      <c r="K127" s="429"/>
      <c r="L127" s="26"/>
      <c r="M127" s="429">
        <f>IF('[1]p35'!$K$59&lt;&gt;0,'[1]p35'!$K$59,"")</f>
        <v>14</v>
      </c>
      <c r="N127" s="429"/>
      <c r="O127" s="26"/>
      <c r="P127" s="26">
        <f>IF('[1]p35'!$L$59&lt;&gt;0,'[1]p35'!$L$59,"")</f>
        <v>7</v>
      </c>
      <c r="Q127" s="47"/>
      <c r="R127" s="429">
        <f>IF('[1]p35'!$J$59&lt;&gt;0,'[1]p35'!$J$59,"")</f>
        <v>35</v>
      </c>
      <c r="S127" s="429"/>
    </row>
    <row r="128" spans="1:19" s="2" customFormat="1" ht="13.5" customHeight="1">
      <c r="A128" s="435">
        <f>IF('[1]p1'!$A$59&lt;&gt;0,'[1]p1'!$A$59,"")</f>
      </c>
      <c r="B128" s="435"/>
      <c r="C128" s="435"/>
      <c r="D128" s="435"/>
      <c r="E128" s="435"/>
      <c r="F128" s="436"/>
      <c r="G128" s="436"/>
      <c r="H128" s="436"/>
      <c r="I128" s="436"/>
      <c r="J128" s="436"/>
      <c r="K128" s="436"/>
      <c r="L128" s="436"/>
      <c r="M128" s="436"/>
      <c r="N128" s="436"/>
      <c r="O128" s="436"/>
      <c r="P128" s="436"/>
      <c r="Q128" s="436"/>
      <c r="R128" s="436"/>
      <c r="S128" s="436"/>
    </row>
    <row r="129" spans="1:19" s="39" customFormat="1" ht="11.25">
      <c r="A129" s="417" t="str">
        <f>T('[1]p36'!$C$13:$G$13)</f>
        <v>José Vieira Alves</v>
      </c>
      <c r="B129" s="418"/>
      <c r="C129" s="418"/>
      <c r="D129" s="418"/>
      <c r="E129" s="419"/>
      <c r="F129" s="430"/>
      <c r="G129" s="431"/>
      <c r="H129" s="431"/>
      <c r="I129" s="431"/>
      <c r="J129" s="431"/>
      <c r="K129" s="431"/>
      <c r="L129" s="431"/>
      <c r="M129" s="431"/>
      <c r="N129" s="431"/>
      <c r="O129" s="431"/>
      <c r="P129" s="431"/>
      <c r="Q129" s="431"/>
      <c r="R129" s="431"/>
      <c r="S129" s="431"/>
    </row>
    <row r="130" spans="1:19" s="2" customFormat="1" ht="13.5" customHeight="1">
      <c r="A130" s="374" t="str">
        <f>IF('[1]p36'!$A$57&lt;&gt;0,'[1]p36'!$A$57,"")</f>
        <v>Equações Diferenciais Lineares - Turma 01</v>
      </c>
      <c r="B130" s="374"/>
      <c r="C130" s="374"/>
      <c r="D130" s="374"/>
      <c r="E130" s="374"/>
      <c r="F130" s="429">
        <f>IF('[1]p36'!$F$57&lt;&gt;0,'[1]p36'!$F$57,"")</f>
        <v>60</v>
      </c>
      <c r="G130" s="429"/>
      <c r="H130" s="429">
        <f>IF('[1]p36'!$E$57&lt;&gt;0,'[1]p36'!$E$57,"")</f>
        <v>4</v>
      </c>
      <c r="I130" s="429"/>
      <c r="J130" s="429">
        <f>IF('[1]p36'!$I$57&lt;&gt;0,'[1]p36'!$I$57,"")</f>
        <v>55</v>
      </c>
      <c r="K130" s="429"/>
      <c r="L130" s="26"/>
      <c r="M130" s="429">
        <f>IF('[1]p36'!$K$57&lt;&gt;0,'[1]p36'!$K$57,"")</f>
        <v>25</v>
      </c>
      <c r="N130" s="429"/>
      <c r="O130" s="26"/>
      <c r="P130" s="26">
        <f>IF('[1]p36'!$L$57&lt;&gt;0,'[1]p36'!$L$57,"")</f>
        <v>11</v>
      </c>
      <c r="Q130" s="47"/>
      <c r="R130" s="429">
        <f>IF('[1]p36'!$J$57&lt;&gt;0,'[1]p36'!$J$57,"")</f>
        <v>19</v>
      </c>
      <c r="S130" s="429"/>
    </row>
    <row r="131" spans="1:19" s="2" customFormat="1" ht="13.5" customHeight="1">
      <c r="A131" s="374" t="str">
        <f>IF('[1]p36'!$A$58&lt;&gt;0,'[1]p36'!$A$58,"")</f>
        <v>Equações Diferenciais Lineares - Turma 03</v>
      </c>
      <c r="B131" s="374"/>
      <c r="C131" s="374"/>
      <c r="D131" s="374"/>
      <c r="E131" s="374"/>
      <c r="F131" s="429">
        <f>IF('[1]p36'!$F$58&lt;&gt;0,'[1]p36'!$F$58,"")</f>
        <v>60</v>
      </c>
      <c r="G131" s="429"/>
      <c r="H131" s="429">
        <f>IF('[1]p36'!$E$58&lt;&gt;0,'[1]p36'!$E$58,"")</f>
        <v>4</v>
      </c>
      <c r="I131" s="429"/>
      <c r="J131" s="429">
        <f>IF('[1]p36'!$I$58&lt;&gt;0,'[1]p36'!$I$58,"")</f>
        <v>53</v>
      </c>
      <c r="K131" s="429"/>
      <c r="L131" s="26"/>
      <c r="M131" s="429">
        <f>IF('[1]p36'!$K$58&lt;&gt;0,'[1]p36'!$K$58,"")</f>
        <v>25</v>
      </c>
      <c r="N131" s="429"/>
      <c r="O131" s="26"/>
      <c r="P131" s="26">
        <f>IF('[1]p36'!$L$58&lt;&gt;0,'[1]p36'!$L$58,"")</f>
        <v>7</v>
      </c>
      <c r="Q131" s="47"/>
      <c r="R131" s="429">
        <f>IF('[1]p36'!$J$58&lt;&gt;0,'[1]p36'!$J$58,"")</f>
        <v>21</v>
      </c>
      <c r="S131" s="429"/>
    </row>
    <row r="132" spans="1:19" s="2" customFormat="1" ht="13.5" customHeight="1">
      <c r="A132" s="374" t="str">
        <f>IF('[1]p36'!$A$59&lt;&gt;0,'[1]p36'!$A$59,"")</f>
        <v>Métodos Quantitativos I - Turma 01</v>
      </c>
      <c r="B132" s="374"/>
      <c r="C132" s="374"/>
      <c r="D132" s="374"/>
      <c r="E132" s="374"/>
      <c r="F132" s="429">
        <f>IF('[1]p36'!$F$59&lt;&gt;0,'[1]p36'!$F$59,"")</f>
        <v>60</v>
      </c>
      <c r="G132" s="429"/>
      <c r="H132" s="429">
        <f>IF('[1]p36'!$E$59&lt;&gt;0,'[1]p36'!$E$59,"")</f>
        <v>4</v>
      </c>
      <c r="I132" s="429"/>
      <c r="J132" s="429">
        <f>IF('[1]p36'!$I$59&lt;&gt;0,'[1]p36'!$I$59,"")</f>
        <v>44</v>
      </c>
      <c r="K132" s="429"/>
      <c r="L132" s="26"/>
      <c r="M132" s="429">
        <f>IF('[1]p36'!$K$59&lt;&gt;0,'[1]p36'!$K$59,"")</f>
        <v>17</v>
      </c>
      <c r="N132" s="429"/>
      <c r="O132" s="26"/>
      <c r="P132" s="26">
        <f>IF('[1]p36'!$L$59&lt;&gt;0,'[1]p36'!$L$59,"")</f>
        <v>9</v>
      </c>
      <c r="Q132" s="47"/>
      <c r="R132" s="429">
        <f>IF('[1]p36'!$J$59&lt;&gt;0,'[1]p36'!$J$59,"")</f>
        <v>18</v>
      </c>
      <c r="S132" s="429"/>
    </row>
    <row r="133" spans="1:19" s="2" customFormat="1" ht="13.5" customHeight="1">
      <c r="A133" s="374" t="str">
        <f>IF('[1]p36'!$A$60&lt;&gt;0,'[1]p36'!$A$60,"")</f>
        <v>Cálculo Diferencial e Integral II - Turma 02</v>
      </c>
      <c r="B133" s="374"/>
      <c r="C133" s="374"/>
      <c r="D133" s="374"/>
      <c r="E133" s="374"/>
      <c r="F133" s="429">
        <f>IF('[1]p36'!$F$60&lt;&gt;0,'[1]p36'!$F$60,"")</f>
        <v>60</v>
      </c>
      <c r="G133" s="429"/>
      <c r="H133" s="429">
        <f>IF('[1]p36'!$E$60&lt;&gt;0,'[1]p36'!$E$60,"")</f>
        <v>4</v>
      </c>
      <c r="I133" s="429"/>
      <c r="J133" s="429">
        <f>IF('[1]p36'!$I$60&lt;&gt;0,'[1]p36'!$I$60,"")</f>
        <v>45</v>
      </c>
      <c r="K133" s="429"/>
      <c r="L133" s="26"/>
      <c r="M133" s="429">
        <f>IF('[1]p36'!$K$60&lt;&gt;0,'[1]p36'!$K$60,"")</f>
        <v>14</v>
      </c>
      <c r="N133" s="429"/>
      <c r="O133" s="26"/>
      <c r="P133" s="26">
        <f>IF('[1]p36'!$L$60&lt;&gt;0,'[1]p36'!$L$60,"")</f>
        <v>10</v>
      </c>
      <c r="Q133" s="47"/>
      <c r="R133" s="429">
        <f>IF('[1]p36'!$J$60&lt;&gt;0,'[1]p36'!$J$60,"")</f>
        <v>21</v>
      </c>
      <c r="S133" s="429"/>
    </row>
    <row r="134" spans="1:19" s="39" customFormat="1" ht="11.25">
      <c r="A134" s="354" t="str">
        <f>T('[1]p37'!$C$13:$G$13)</f>
        <v>Juliana Aragão de Araújo</v>
      </c>
      <c r="B134" s="355"/>
      <c r="C134" s="355"/>
      <c r="D134" s="355"/>
      <c r="E134" s="356"/>
      <c r="F134" s="430"/>
      <c r="G134" s="431"/>
      <c r="H134" s="431"/>
      <c r="I134" s="431"/>
      <c r="J134" s="431"/>
      <c r="K134" s="431"/>
      <c r="L134" s="431"/>
      <c r="M134" s="431"/>
      <c r="N134" s="431"/>
      <c r="O134" s="431"/>
      <c r="P134" s="431"/>
      <c r="Q134" s="431"/>
      <c r="R134" s="431"/>
      <c r="S134" s="431"/>
    </row>
    <row r="135" spans="1:19" s="2" customFormat="1" ht="13.5" customHeight="1">
      <c r="A135" s="374" t="str">
        <f>IF('[1]p37'!$A$57&lt;&gt;0,'[1]p37'!$A$57,"")</f>
        <v>Cálculo Diferencial e Integral I - Turma 03</v>
      </c>
      <c r="B135" s="374"/>
      <c r="C135" s="374"/>
      <c r="D135" s="374"/>
      <c r="E135" s="374"/>
      <c r="F135" s="429">
        <f>IF('[1]p37'!$F$57&lt;&gt;0,'[1]p37'!$F$57,"")</f>
        <v>90</v>
      </c>
      <c r="G135" s="429"/>
      <c r="H135" s="429">
        <f>IF('[1]p37'!$E$57&lt;&gt;0,'[1]p37'!$E$57,"")</f>
        <v>6</v>
      </c>
      <c r="I135" s="429"/>
      <c r="J135" s="429">
        <f>IF('[1]p37'!$I$57&lt;&gt;0,'[1]p37'!$I$57,"")</f>
        <v>60</v>
      </c>
      <c r="K135" s="429"/>
      <c r="L135" s="26"/>
      <c r="M135" s="429">
        <f>IF('[1]p37'!$K$57&lt;&gt;0,'[1]p37'!$K$57,"")</f>
        <v>24</v>
      </c>
      <c r="N135" s="429"/>
      <c r="O135" s="26"/>
      <c r="P135" s="26">
        <f>IF('[1]p37'!$L$57&lt;&gt;0,'[1]p37'!$L$57,"")</f>
        <v>24</v>
      </c>
      <c r="Q135" s="47"/>
      <c r="R135" s="429">
        <f>IF('[1]p37'!$J$57&lt;&gt;0,'[1]p37'!$J$57,"")</f>
        <v>12</v>
      </c>
      <c r="S135" s="429"/>
    </row>
    <row r="136" spans="1:19" s="2" customFormat="1" ht="13.5" customHeight="1">
      <c r="A136" s="374" t="str">
        <f>IF('[1]p37'!$A$58&lt;&gt;0,'[1]p37'!$A$58,"")</f>
        <v>Cálculo Dif. e Integral I (Comp.+Elét.) - Turma 01</v>
      </c>
      <c r="B136" s="374"/>
      <c r="C136" s="374"/>
      <c r="D136" s="374"/>
      <c r="E136" s="374"/>
      <c r="F136" s="429">
        <f>IF('[1]p37'!$F$58&lt;&gt;0,'[1]p37'!$F$58,"")</f>
        <v>60</v>
      </c>
      <c r="G136" s="429"/>
      <c r="H136" s="429">
        <f>IF('[1]p37'!$E$58&lt;&gt;0,'[1]p37'!$E$58,"")</f>
        <v>4</v>
      </c>
      <c r="I136" s="429"/>
      <c r="J136" s="429">
        <f>IF('[1]p37'!$I$58&lt;&gt;0,'[1]p37'!$I$58,"")</f>
        <v>63</v>
      </c>
      <c r="K136" s="429"/>
      <c r="L136" s="26"/>
      <c r="M136" s="429">
        <f>IF('[1]p37'!$K$58&lt;&gt;0,'[1]p37'!$K$58,"")</f>
        <v>16</v>
      </c>
      <c r="N136" s="429"/>
      <c r="O136" s="26"/>
      <c r="P136" s="26">
        <f>IF('[1]p37'!$L$58&lt;&gt;0,'[1]p37'!$L$58,"")</f>
        <v>19</v>
      </c>
      <c r="Q136" s="47"/>
      <c r="R136" s="429">
        <f>IF('[1]p37'!$J$58&lt;&gt;0,'[1]p37'!$J$58,"")</f>
        <v>28</v>
      </c>
      <c r="S136" s="429"/>
    </row>
    <row r="137" spans="1:19" s="2" customFormat="1" ht="13.5" customHeight="1">
      <c r="A137" s="374" t="str">
        <f>IF('[1]p37'!$A$59&lt;&gt;0,'[1]p37'!$A$59,"")</f>
        <v>Fundamentos da Geometria Euclidiana - Turma 01</v>
      </c>
      <c r="B137" s="374"/>
      <c r="C137" s="374"/>
      <c r="D137" s="374"/>
      <c r="E137" s="374"/>
      <c r="F137" s="429">
        <f>IF('[1]p37'!$F$59&lt;&gt;0,'[1]p37'!$F$59,"")</f>
        <v>90</v>
      </c>
      <c r="G137" s="429"/>
      <c r="H137" s="429">
        <f>IF('[1]p37'!$E$59&lt;&gt;0,'[1]p37'!$E$59,"")</f>
        <v>6</v>
      </c>
      <c r="I137" s="429"/>
      <c r="J137" s="429">
        <f>IF('[1]p37'!$I$59&lt;&gt;0,'[1]p37'!$I$59,"")</f>
        <v>15</v>
      </c>
      <c r="K137" s="429"/>
      <c r="L137" s="26"/>
      <c r="M137" s="429">
        <f>IF('[1]p37'!$K$59&lt;&gt;0,'[1]p37'!$K$59,"")</f>
        <v>4</v>
      </c>
      <c r="N137" s="429"/>
      <c r="O137" s="26"/>
      <c r="P137" s="26">
        <f>IF('[1]p37'!$L$59&lt;&gt;0,'[1]p37'!$L$59,"")</f>
        <v>4</v>
      </c>
      <c r="Q137" s="47"/>
      <c r="R137" s="429">
        <f>IF('[1]p37'!$J$59&lt;&gt;0,'[1]p37'!$J$59,"")</f>
        <v>7</v>
      </c>
      <c r="S137" s="429"/>
    </row>
    <row r="138" spans="1:19" s="2" customFormat="1" ht="13.5" customHeight="1">
      <c r="A138" s="435">
        <f>IF('[1]p1'!$A$59&lt;&gt;0,'[1]p1'!$A$59,"")</f>
      </c>
      <c r="B138" s="435"/>
      <c r="C138" s="435"/>
      <c r="D138" s="435"/>
      <c r="E138" s="435"/>
      <c r="F138" s="436"/>
      <c r="G138" s="436"/>
      <c r="H138" s="436"/>
      <c r="I138" s="436"/>
      <c r="J138" s="436"/>
      <c r="K138" s="436"/>
      <c r="L138" s="436"/>
      <c r="M138" s="436"/>
      <c r="N138" s="436"/>
      <c r="O138" s="436"/>
      <c r="P138" s="436"/>
      <c r="Q138" s="436"/>
      <c r="R138" s="436"/>
      <c r="S138" s="436"/>
    </row>
    <row r="139" spans="1:19" s="39" customFormat="1" ht="11.25">
      <c r="A139" s="354" t="str">
        <f>T('[1]p38'!$C$13:$G$13)</f>
        <v>Lauriclécio Figueiredo Lopes</v>
      </c>
      <c r="B139" s="355"/>
      <c r="C139" s="355"/>
      <c r="D139" s="355"/>
      <c r="E139" s="356"/>
      <c r="F139" s="430"/>
      <c r="G139" s="431"/>
      <c r="H139" s="431"/>
      <c r="I139" s="431"/>
      <c r="J139" s="431"/>
      <c r="K139" s="431"/>
      <c r="L139" s="431"/>
      <c r="M139" s="431"/>
      <c r="N139" s="431"/>
      <c r="O139" s="431"/>
      <c r="P139" s="431"/>
      <c r="Q139" s="431"/>
      <c r="R139" s="431"/>
      <c r="S139" s="431"/>
    </row>
    <row r="140" spans="1:19" s="2" customFormat="1" ht="13.5" customHeight="1">
      <c r="A140" s="374" t="str">
        <f>IF('[1]p38'!$A$57&lt;&gt;0,'[1]p38'!$A$57,"")</f>
        <v>Cálculo Diferencial e Integral II - Turma 03</v>
      </c>
      <c r="B140" s="374"/>
      <c r="C140" s="374"/>
      <c r="D140" s="374"/>
      <c r="E140" s="374"/>
      <c r="F140" s="429">
        <f>IF('[1]p38'!$F$57&lt;&gt;0,'[1]p38'!$F$57,"")</f>
        <v>60</v>
      </c>
      <c r="G140" s="429"/>
      <c r="H140" s="429">
        <f>IF('[1]p38'!$E$57&lt;&gt;0,'[1]p38'!$E$57,"")</f>
        <v>4</v>
      </c>
      <c r="I140" s="429"/>
      <c r="J140" s="429">
        <f>IF('[1]p38'!$I$57&lt;&gt;0,'[1]p38'!$I$57,"")</f>
        <v>37</v>
      </c>
      <c r="K140" s="429"/>
      <c r="L140" s="26"/>
      <c r="M140" s="429">
        <f>IF('[1]p38'!$K$57&lt;&gt;0,'[1]p38'!$K$57,"")</f>
        <v>12</v>
      </c>
      <c r="N140" s="429"/>
      <c r="O140" s="26"/>
      <c r="P140" s="26">
        <f>IF('[1]p38'!$L$57&lt;&gt;0,'[1]p38'!$L$57,"")</f>
        <v>10</v>
      </c>
      <c r="Q140" s="47"/>
      <c r="R140" s="429">
        <f>IF('[1]p38'!$J$57&lt;&gt;0,'[1]p38'!$J$57,"")</f>
        <v>15</v>
      </c>
      <c r="S140" s="429"/>
    </row>
    <row r="141" spans="1:19" s="2" customFormat="1" ht="13.5" customHeight="1">
      <c r="A141" s="374" t="str">
        <f>IF('[1]p38'!$A$58&lt;&gt;0,'[1]p38'!$A$58,"")</f>
        <v>Cálculo Dif. e Integral II (Comp.+Elét.) - Turma 01</v>
      </c>
      <c r="B141" s="374"/>
      <c r="C141" s="374"/>
      <c r="D141" s="374"/>
      <c r="E141" s="374"/>
      <c r="F141" s="429">
        <f>IF('[1]p38'!$F$58&lt;&gt;0,'[1]p38'!$F$58,"")</f>
        <v>60</v>
      </c>
      <c r="G141" s="429"/>
      <c r="H141" s="429">
        <f>IF('[1]p38'!$E$58&lt;&gt;0,'[1]p38'!$E$58,"")</f>
        <v>4</v>
      </c>
      <c r="I141" s="429"/>
      <c r="J141" s="429">
        <f>IF('[1]p38'!$I$58&lt;&gt;0,'[1]p38'!$I$58,"")</f>
        <v>60</v>
      </c>
      <c r="K141" s="429"/>
      <c r="L141" s="26"/>
      <c r="M141" s="429">
        <f>IF('[1]p38'!$K$58&lt;&gt;0,'[1]p38'!$K$58,"")</f>
        <v>17</v>
      </c>
      <c r="N141" s="429"/>
      <c r="O141" s="26"/>
      <c r="P141" s="26">
        <f>IF('[1]p38'!$L$58&lt;&gt;0,'[1]p38'!$L$58,"")</f>
        <v>14</v>
      </c>
      <c r="Q141" s="47"/>
      <c r="R141" s="429">
        <f>IF('[1]p38'!$J$58&lt;&gt;0,'[1]p38'!$J$58,"")</f>
        <v>29</v>
      </c>
      <c r="S141" s="429"/>
    </row>
    <row r="142" spans="1:19" s="2" customFormat="1" ht="13.5" customHeight="1">
      <c r="A142" s="374" t="str">
        <f>IF('[1]p38'!$A$59&lt;&gt;0,'[1]p38'!$A$59,"")</f>
        <v>Algebra Vetorial e Geometria Analítica - Turma 04</v>
      </c>
      <c r="B142" s="374"/>
      <c r="C142" s="374"/>
      <c r="D142" s="374"/>
      <c r="E142" s="374"/>
      <c r="F142" s="429">
        <f>IF('[1]p38'!$F$59&lt;&gt;0,'[1]p38'!$F$59,"")</f>
        <v>60</v>
      </c>
      <c r="G142" s="429"/>
      <c r="H142" s="429">
        <f>IF('[1]p38'!$E$59&lt;&gt;0,'[1]p38'!$E$59,"")</f>
        <v>4</v>
      </c>
      <c r="I142" s="429"/>
      <c r="J142" s="429">
        <f>IF('[1]p38'!$I$59&lt;&gt;0,'[1]p38'!$I$59,"")</f>
        <v>60</v>
      </c>
      <c r="K142" s="429"/>
      <c r="L142" s="26"/>
      <c r="M142" s="429">
        <f>IF('[1]p38'!$K$59&lt;&gt;0,'[1]p38'!$K$59,"")</f>
        <v>27</v>
      </c>
      <c r="N142" s="429"/>
      <c r="O142" s="26"/>
      <c r="P142" s="26">
        <f>IF('[1]p38'!$L$59&lt;&gt;0,'[1]p38'!$L$59,"")</f>
        <v>26</v>
      </c>
      <c r="Q142" s="47"/>
      <c r="R142" s="429">
        <f>IF('[1]p38'!$J$59&lt;&gt;0,'[1]p38'!$J$59,"")</f>
        <v>7</v>
      </c>
      <c r="S142" s="429"/>
    </row>
    <row r="143" spans="1:19" s="2" customFormat="1" ht="13.5" customHeight="1">
      <c r="A143" s="374" t="str">
        <f>IF('[1]p38'!$A$60&lt;&gt;0,'[1]p38'!$A$60,"")</f>
        <v>Algebra Vetorial e Geometria Analítica - Turma 09</v>
      </c>
      <c r="B143" s="374"/>
      <c r="C143" s="374"/>
      <c r="D143" s="374"/>
      <c r="E143" s="374"/>
      <c r="F143" s="429">
        <f>IF('[1]p38'!$F$60&lt;&gt;0,'[1]p38'!$F$60,"")</f>
        <v>60</v>
      </c>
      <c r="G143" s="429"/>
      <c r="H143" s="429">
        <f>IF('[1]p38'!$E$60&lt;&gt;0,'[1]p38'!$E$60,"")</f>
        <v>4</v>
      </c>
      <c r="I143" s="429"/>
      <c r="J143" s="429">
        <f>IF('[1]p38'!$I$60&lt;&gt;0,'[1]p38'!$I$60,"")</f>
        <v>28</v>
      </c>
      <c r="K143" s="429"/>
      <c r="L143" s="26"/>
      <c r="M143" s="429">
        <f>IF('[1]p38'!$K$60&lt;&gt;0,'[1]p38'!$K$60,"")</f>
        <v>10</v>
      </c>
      <c r="N143" s="429"/>
      <c r="O143" s="26"/>
      <c r="P143" s="26">
        <f>IF('[1]p38'!$L$60&lt;&gt;0,'[1]p38'!$L$60,"")</f>
        <v>4</v>
      </c>
      <c r="Q143" s="47"/>
      <c r="R143" s="429">
        <f>IF('[1]p38'!$J$60&lt;&gt;0,'[1]p38'!$J$60,"")</f>
        <v>14</v>
      </c>
      <c r="S143" s="429"/>
    </row>
    <row r="144" spans="1:19" s="2" customFormat="1" ht="13.5" customHeight="1">
      <c r="A144" s="435">
        <f>IF('[1]p1'!$A$59&lt;&gt;0,'[1]p1'!$A$59,"")</f>
      </c>
      <c r="B144" s="435"/>
      <c r="C144" s="435"/>
      <c r="D144" s="435"/>
      <c r="E144" s="435"/>
      <c r="F144" s="436"/>
      <c r="G144" s="436"/>
      <c r="H144" s="436"/>
      <c r="I144" s="436"/>
      <c r="J144" s="436"/>
      <c r="K144" s="436"/>
      <c r="L144" s="436"/>
      <c r="M144" s="436"/>
      <c r="N144" s="436"/>
      <c r="O144" s="436"/>
      <c r="P144" s="436"/>
      <c r="Q144" s="436"/>
      <c r="R144" s="436"/>
      <c r="S144" s="436"/>
    </row>
    <row r="145" spans="1:19" s="39" customFormat="1" ht="11.25">
      <c r="A145" s="417" t="str">
        <f>T('[1]p39'!$C$13:$G$13)</f>
        <v>Luis Paulo de Lacerda Cavalcante</v>
      </c>
      <c r="B145" s="418"/>
      <c r="C145" s="418"/>
      <c r="D145" s="418"/>
      <c r="E145" s="419"/>
      <c r="F145" s="430"/>
      <c r="G145" s="431"/>
      <c r="H145" s="431"/>
      <c r="I145" s="431"/>
      <c r="J145" s="431"/>
      <c r="K145" s="431"/>
      <c r="L145" s="431"/>
      <c r="M145" s="431"/>
      <c r="N145" s="431"/>
      <c r="O145" s="431"/>
      <c r="P145" s="431"/>
      <c r="Q145" s="431"/>
      <c r="R145" s="431"/>
      <c r="S145" s="431"/>
    </row>
    <row r="146" spans="1:19" s="2" customFormat="1" ht="13.5" customHeight="1">
      <c r="A146" s="374" t="str">
        <f>IF('[1]p39'!$A$57&lt;&gt;0,'[1]p39'!$A$57,"")</f>
        <v>Cálculo Diferencial e Integral I - Turma 02</v>
      </c>
      <c r="B146" s="374"/>
      <c r="C146" s="374"/>
      <c r="D146" s="374"/>
      <c r="E146" s="374"/>
      <c r="F146" s="429">
        <f>IF('[1]p39'!$F$57&lt;&gt;0,'[1]p39'!$F$57,"")</f>
        <v>90</v>
      </c>
      <c r="G146" s="429"/>
      <c r="H146" s="429">
        <f>IF('[1]p39'!$E$57&lt;&gt;0,'[1]p39'!$E$57,"")</f>
        <v>6</v>
      </c>
      <c r="I146" s="429"/>
      <c r="J146" s="429">
        <f>IF('[1]p39'!$I$57&lt;&gt;0,'[1]p39'!$I$57,"")</f>
        <v>61</v>
      </c>
      <c r="K146" s="429"/>
      <c r="L146" s="26"/>
      <c r="M146" s="429">
        <f>IF('[1]p39'!$K$57&lt;&gt;0,'[1]p39'!$K$57,"")</f>
        <v>15</v>
      </c>
      <c r="N146" s="429"/>
      <c r="O146" s="26"/>
      <c r="P146" s="26">
        <f>IF('[1]p39'!$L$57&lt;&gt;0,'[1]p39'!$L$57,"")</f>
        <v>28</v>
      </c>
      <c r="Q146" s="47"/>
      <c r="R146" s="429">
        <f>IF('[1]p39'!$J$57&lt;&gt;0,'[1]p39'!$J$57,"")</f>
        <v>18</v>
      </c>
      <c r="S146" s="429"/>
    </row>
    <row r="147" spans="1:19" s="2" customFormat="1" ht="13.5" customHeight="1">
      <c r="A147" s="374" t="str">
        <f>IF('[1]p39'!$A$58&lt;&gt;0,'[1]p39'!$A$58,"")</f>
        <v>Cálculo Diferencial e Integral I - Turma 05</v>
      </c>
      <c r="B147" s="374"/>
      <c r="C147" s="374"/>
      <c r="D147" s="374"/>
      <c r="E147" s="374"/>
      <c r="F147" s="429">
        <f>IF('[1]p39'!$F$58&lt;&gt;0,'[1]p39'!$F$58,"")</f>
        <v>90</v>
      </c>
      <c r="G147" s="429"/>
      <c r="H147" s="429">
        <f>IF('[1]p39'!$E$58&lt;&gt;0,'[1]p39'!$E$58,"")</f>
        <v>6</v>
      </c>
      <c r="I147" s="429"/>
      <c r="J147" s="429">
        <f>IF('[1]p39'!$I$58&lt;&gt;0,'[1]p39'!$I$58,"")</f>
        <v>60</v>
      </c>
      <c r="K147" s="429"/>
      <c r="L147" s="26"/>
      <c r="M147" s="429">
        <f>IF('[1]p39'!$K$58&lt;&gt;0,'[1]p39'!$K$58,"")</f>
        <v>22</v>
      </c>
      <c r="N147" s="429"/>
      <c r="O147" s="26"/>
      <c r="P147" s="26">
        <f>IF('[1]p39'!$L$58&lt;&gt;0,'[1]p39'!$L$58,"")</f>
        <v>25</v>
      </c>
      <c r="Q147" s="47"/>
      <c r="R147" s="429">
        <f>IF('[1]p39'!$J$58&lt;&gt;0,'[1]p39'!$J$58,"")</f>
        <v>13</v>
      </c>
      <c r="S147" s="429"/>
    </row>
    <row r="148" spans="1:19" s="2" customFormat="1" ht="13.5" customHeight="1">
      <c r="A148" s="374" t="str">
        <f>IF('[1]p39'!$A$59&lt;&gt;0,'[1]p39'!$A$59,"")</f>
        <v>Equações Diferenciais (Elétrica) - Turma 01</v>
      </c>
      <c r="B148" s="374"/>
      <c r="C148" s="374"/>
      <c r="D148" s="374"/>
      <c r="E148" s="374"/>
      <c r="F148" s="429">
        <f>IF('[1]p39'!$F$59&lt;&gt;0,'[1]p39'!$F$59,"")</f>
        <v>60</v>
      </c>
      <c r="G148" s="429"/>
      <c r="H148" s="429">
        <f>IF('[1]p39'!$E$59&lt;&gt;0,'[1]p39'!$E$59,"")</f>
        <v>4</v>
      </c>
      <c r="I148" s="429"/>
      <c r="J148" s="429">
        <f>IF('[1]p39'!$I$59&lt;&gt;0,'[1]p39'!$I$59,"")</f>
        <v>48</v>
      </c>
      <c r="K148" s="429"/>
      <c r="L148" s="26"/>
      <c r="M148" s="429">
        <f>IF('[1]p39'!$K$59&lt;&gt;0,'[1]p39'!$K$59,"")</f>
        <v>2</v>
      </c>
      <c r="N148" s="429"/>
      <c r="O148" s="26"/>
      <c r="P148" s="26">
        <f>IF('[1]p39'!$L$59&lt;&gt;0,'[1]p39'!$L$59,"")</f>
        <v>3</v>
      </c>
      <c r="Q148" s="47"/>
      <c r="R148" s="429">
        <f>IF('[1]p39'!$J$59&lt;&gt;0,'[1]p39'!$J$59,"")</f>
        <v>43</v>
      </c>
      <c r="S148" s="429"/>
    </row>
    <row r="149" spans="1:19" s="2" customFormat="1" ht="13.5" customHeight="1">
      <c r="A149" s="435">
        <f>IF('[1]p1'!$A$59&lt;&gt;0,'[1]p1'!$A$59,"")</f>
      </c>
      <c r="B149" s="435"/>
      <c r="C149" s="435"/>
      <c r="D149" s="435"/>
      <c r="E149" s="435"/>
      <c r="F149" s="436"/>
      <c r="G149" s="436"/>
      <c r="H149" s="436"/>
      <c r="I149" s="436"/>
      <c r="J149" s="436"/>
      <c r="K149" s="436"/>
      <c r="L149" s="436"/>
      <c r="M149" s="436"/>
      <c r="N149" s="436"/>
      <c r="O149" s="436"/>
      <c r="P149" s="436"/>
      <c r="Q149" s="436"/>
      <c r="R149" s="436"/>
      <c r="S149" s="436"/>
    </row>
    <row r="150" spans="1:19" s="39" customFormat="1" ht="11.25">
      <c r="A150" s="417" t="str">
        <f>T('[1]p40'!$C$13:$G$13)</f>
        <v>Rosângela da Silva Figueredo</v>
      </c>
      <c r="B150" s="418"/>
      <c r="C150" s="418"/>
      <c r="D150" s="418"/>
      <c r="E150" s="419"/>
      <c r="F150" s="430"/>
      <c r="G150" s="431"/>
      <c r="H150" s="431"/>
      <c r="I150" s="431"/>
      <c r="J150" s="431"/>
      <c r="K150" s="431"/>
      <c r="L150" s="431"/>
      <c r="M150" s="431"/>
      <c r="N150" s="431"/>
      <c r="O150" s="431"/>
      <c r="P150" s="431"/>
      <c r="Q150" s="431"/>
      <c r="R150" s="431"/>
      <c r="S150" s="431"/>
    </row>
    <row r="151" spans="1:19" s="2" customFormat="1" ht="13.5" customHeight="1">
      <c r="A151" s="374" t="str">
        <f>IF('[1]p40'!$A$57&lt;&gt;0,'[1]p40'!$A$57,"")</f>
        <v>Estatística Descritiva - Turma 01</v>
      </c>
      <c r="B151" s="374"/>
      <c r="C151" s="374"/>
      <c r="D151" s="374"/>
      <c r="E151" s="374"/>
      <c r="F151" s="429">
        <f>IF('[1]p40'!$F$57&lt;&gt;0,'[1]p40'!$F$57,"")</f>
        <v>60</v>
      </c>
      <c r="G151" s="429"/>
      <c r="H151" s="429">
        <f>IF('[1]p40'!$E$57&lt;&gt;0,'[1]p40'!$E$57,"")</f>
        <v>4</v>
      </c>
      <c r="I151" s="429"/>
      <c r="J151" s="429">
        <f>IF('[1]p40'!$I$57&lt;&gt;0,'[1]p40'!$I$57,"")</f>
        <v>35</v>
      </c>
      <c r="K151" s="429"/>
      <c r="L151" s="26"/>
      <c r="M151" s="429">
        <f>IF('[1]p40'!$K$57&lt;&gt;0,'[1]p40'!$K$57,"")</f>
        <v>6</v>
      </c>
      <c r="N151" s="429"/>
      <c r="O151" s="26"/>
      <c r="P151" s="26">
        <f>IF('[1]p40'!$L$57&lt;&gt;0,'[1]p40'!$L$57,"")</f>
        <v>3</v>
      </c>
      <c r="Q151" s="47"/>
      <c r="R151" s="429">
        <f>IF('[1]p40'!$J$57&lt;&gt;0,'[1]p40'!$J$57,"")</f>
        <v>26</v>
      </c>
      <c r="S151" s="429"/>
    </row>
    <row r="152" spans="1:19" s="2" customFormat="1" ht="13.5" customHeight="1">
      <c r="A152" s="374" t="str">
        <f>IF('[1]p40'!$A$58&lt;&gt;0,'[1]p40'!$A$58,"")</f>
        <v>Estatística Descritiva - Turma 02</v>
      </c>
      <c r="B152" s="374"/>
      <c r="C152" s="374"/>
      <c r="D152" s="374"/>
      <c r="E152" s="374"/>
      <c r="F152" s="429">
        <f>IF('[1]p40'!$F$58&lt;&gt;0,'[1]p40'!$F$58,"")</f>
        <v>60</v>
      </c>
      <c r="G152" s="429"/>
      <c r="H152" s="429">
        <f>IF('[1]p40'!$E$58&lt;&gt;0,'[1]p40'!$E$58,"")</f>
        <v>4</v>
      </c>
      <c r="I152" s="429"/>
      <c r="J152" s="429">
        <f>IF('[1]p40'!$I$58&lt;&gt;0,'[1]p40'!$I$58,"")</f>
        <v>38</v>
      </c>
      <c r="K152" s="429"/>
      <c r="L152" s="26"/>
      <c r="M152" s="429">
        <f>IF('[1]p40'!$K$58&lt;&gt;0,'[1]p40'!$K$58,"")</f>
        <v>12</v>
      </c>
      <c r="N152" s="429"/>
      <c r="O152" s="26"/>
      <c r="P152" s="26">
        <f>IF('[1]p40'!$L$58&lt;&gt;0,'[1]p40'!$L$58,"")</f>
        <v>2</v>
      </c>
      <c r="Q152" s="47"/>
      <c r="R152" s="429">
        <f>IF('[1]p40'!$J$58&lt;&gt;0,'[1]p40'!$J$58,"")</f>
        <v>24</v>
      </c>
      <c r="S152" s="429"/>
    </row>
    <row r="153" spans="1:19" s="2" customFormat="1" ht="13.5" customHeight="1">
      <c r="A153" s="374" t="str">
        <f>IF('[1]p40'!$A$59&lt;&gt;0,'[1]p40'!$A$59,"")</f>
        <v>Probabilidade e Estatística - Turma 02</v>
      </c>
      <c r="B153" s="374"/>
      <c r="C153" s="374"/>
      <c r="D153" s="374"/>
      <c r="E153" s="374"/>
      <c r="F153" s="429">
        <f>IF('[1]p40'!$F$59&lt;&gt;0,'[1]p40'!$F$59,"")</f>
        <v>90</v>
      </c>
      <c r="G153" s="429"/>
      <c r="H153" s="429">
        <f>IF('[1]p40'!$E$59&lt;&gt;0,'[1]p40'!$E$59,"")</f>
        <v>6</v>
      </c>
      <c r="I153" s="429"/>
      <c r="J153" s="429">
        <f>IF('[1]p40'!$I$59&lt;&gt;0,'[1]p40'!$I$59,"")</f>
        <v>58</v>
      </c>
      <c r="K153" s="429"/>
      <c r="L153" s="26"/>
      <c r="M153" s="429">
        <f>IF('[1]p40'!$K$59&lt;&gt;0,'[1]p40'!$K$59,"")</f>
        <v>18</v>
      </c>
      <c r="N153" s="429"/>
      <c r="O153" s="26"/>
      <c r="P153" s="26">
        <f>IF('[1]p40'!$L$59&lt;&gt;0,'[1]p40'!$L$59,"")</f>
        <v>7</v>
      </c>
      <c r="Q153" s="47"/>
      <c r="R153" s="429">
        <f>IF('[1]p40'!$J$59&lt;&gt;0,'[1]p40'!$J$59,"")</f>
        <v>33</v>
      </c>
      <c r="S153" s="429"/>
    </row>
  </sheetData>
  <sheetProtection password="CA19" sheet="1" objects="1" scenarios="1"/>
  <mergeCells count="613">
    <mergeCell ref="J69:K69"/>
    <mergeCell ref="H68:I68"/>
    <mergeCell ref="J68:K68"/>
    <mergeCell ref="A66:E66"/>
    <mergeCell ref="F66:S66"/>
    <mergeCell ref="M68:N68"/>
    <mergeCell ref="R68:S68"/>
    <mergeCell ref="H67:I67"/>
    <mergeCell ref="J67:K67"/>
    <mergeCell ref="M67:N67"/>
    <mergeCell ref="M153:N153"/>
    <mergeCell ref="R153:S153"/>
    <mergeCell ref="A14:E14"/>
    <mergeCell ref="F14:G14"/>
    <mergeCell ref="H14:I14"/>
    <mergeCell ref="J14:K14"/>
    <mergeCell ref="A15:E15"/>
    <mergeCell ref="F15:G15"/>
    <mergeCell ref="H15:I15"/>
    <mergeCell ref="J15:K15"/>
    <mergeCell ref="M152:N152"/>
    <mergeCell ref="R152:S152"/>
    <mergeCell ref="M14:N14"/>
    <mergeCell ref="R14:S14"/>
    <mergeCell ref="M15:N15"/>
    <mergeCell ref="R15:S15"/>
    <mergeCell ref="M147:N147"/>
    <mergeCell ref="R147:S147"/>
    <mergeCell ref="M148:N148"/>
    <mergeCell ref="R148:S148"/>
    <mergeCell ref="A153:E153"/>
    <mergeCell ref="F153:G153"/>
    <mergeCell ref="H153:I153"/>
    <mergeCell ref="J153:K153"/>
    <mergeCell ref="A152:E152"/>
    <mergeCell ref="F152:G152"/>
    <mergeCell ref="H152:I152"/>
    <mergeCell ref="J152:K152"/>
    <mergeCell ref="A150:E150"/>
    <mergeCell ref="F150:S150"/>
    <mergeCell ref="A151:E151"/>
    <mergeCell ref="F151:G151"/>
    <mergeCell ref="H151:I151"/>
    <mergeCell ref="J151:K151"/>
    <mergeCell ref="M151:N151"/>
    <mergeCell ref="R151:S151"/>
    <mergeCell ref="A148:E148"/>
    <mergeCell ref="F148:G148"/>
    <mergeCell ref="H148:I148"/>
    <mergeCell ref="J148:K148"/>
    <mergeCell ref="A147:E147"/>
    <mergeCell ref="F147:G147"/>
    <mergeCell ref="H147:I147"/>
    <mergeCell ref="J147:K147"/>
    <mergeCell ref="A145:E145"/>
    <mergeCell ref="F145:S145"/>
    <mergeCell ref="A146:E146"/>
    <mergeCell ref="F146:G146"/>
    <mergeCell ref="H146:I146"/>
    <mergeCell ref="J146:K146"/>
    <mergeCell ref="M146:N146"/>
    <mergeCell ref="R146:S146"/>
    <mergeCell ref="M141:N141"/>
    <mergeCell ref="R141:S141"/>
    <mergeCell ref="M142:N142"/>
    <mergeCell ref="R142:S142"/>
    <mergeCell ref="M143:N143"/>
    <mergeCell ref="R143:S143"/>
    <mergeCell ref="A142:E142"/>
    <mergeCell ref="F142:G142"/>
    <mergeCell ref="H142:I142"/>
    <mergeCell ref="J142:K142"/>
    <mergeCell ref="A143:E143"/>
    <mergeCell ref="F143:G143"/>
    <mergeCell ref="H143:I143"/>
    <mergeCell ref="J143:K143"/>
    <mergeCell ref="A141:E141"/>
    <mergeCell ref="F141:G141"/>
    <mergeCell ref="H141:I141"/>
    <mergeCell ref="J141:K141"/>
    <mergeCell ref="A139:E139"/>
    <mergeCell ref="F139:S139"/>
    <mergeCell ref="A140:E140"/>
    <mergeCell ref="F140:G140"/>
    <mergeCell ref="H140:I140"/>
    <mergeCell ref="J140:K140"/>
    <mergeCell ref="M140:N140"/>
    <mergeCell ref="R140:S140"/>
    <mergeCell ref="M136:N136"/>
    <mergeCell ref="R136:S136"/>
    <mergeCell ref="M137:N137"/>
    <mergeCell ref="R137:S137"/>
    <mergeCell ref="A137:E137"/>
    <mergeCell ref="F137:G137"/>
    <mergeCell ref="H137:I137"/>
    <mergeCell ref="J137:K137"/>
    <mergeCell ref="A136:E136"/>
    <mergeCell ref="F136:G136"/>
    <mergeCell ref="H136:I136"/>
    <mergeCell ref="J136:K136"/>
    <mergeCell ref="A134:E134"/>
    <mergeCell ref="F134:S134"/>
    <mergeCell ref="A135:E135"/>
    <mergeCell ref="F135:G135"/>
    <mergeCell ref="H135:I135"/>
    <mergeCell ref="J135:K135"/>
    <mergeCell ref="M135:N135"/>
    <mergeCell ref="R135:S135"/>
    <mergeCell ref="M131:N131"/>
    <mergeCell ref="R131:S131"/>
    <mergeCell ref="M132:N132"/>
    <mergeCell ref="R132:S132"/>
    <mergeCell ref="M133:N133"/>
    <mergeCell ref="R133:S133"/>
    <mergeCell ref="A132:E132"/>
    <mergeCell ref="F132:G132"/>
    <mergeCell ref="H132:I132"/>
    <mergeCell ref="J132:K132"/>
    <mergeCell ref="A133:E133"/>
    <mergeCell ref="F133:G133"/>
    <mergeCell ref="H133:I133"/>
    <mergeCell ref="J133:K133"/>
    <mergeCell ref="A131:E131"/>
    <mergeCell ref="F131:G131"/>
    <mergeCell ref="H131:I131"/>
    <mergeCell ref="J131:K131"/>
    <mergeCell ref="A129:E129"/>
    <mergeCell ref="F129:S129"/>
    <mergeCell ref="A130:E130"/>
    <mergeCell ref="F130:G130"/>
    <mergeCell ref="H130:I130"/>
    <mergeCell ref="J130:K130"/>
    <mergeCell ref="M130:N130"/>
    <mergeCell ref="R130:S130"/>
    <mergeCell ref="M120:N120"/>
    <mergeCell ref="R120:S120"/>
    <mergeCell ref="M121:N121"/>
    <mergeCell ref="R121:S121"/>
    <mergeCell ref="M122:N122"/>
    <mergeCell ref="R122:S122"/>
    <mergeCell ref="A121:E121"/>
    <mergeCell ref="F121:G121"/>
    <mergeCell ref="H121:I121"/>
    <mergeCell ref="J121:K121"/>
    <mergeCell ref="A122:E122"/>
    <mergeCell ref="F122:G122"/>
    <mergeCell ref="H122:I122"/>
    <mergeCell ref="J122:K122"/>
    <mergeCell ref="A120:E120"/>
    <mergeCell ref="F120:G120"/>
    <mergeCell ref="H120:I120"/>
    <mergeCell ref="J120:K120"/>
    <mergeCell ref="A118:E118"/>
    <mergeCell ref="F118:S118"/>
    <mergeCell ref="A119:E119"/>
    <mergeCell ref="F119:G119"/>
    <mergeCell ref="H119:I119"/>
    <mergeCell ref="J119:K119"/>
    <mergeCell ref="M119:N119"/>
    <mergeCell ref="R119:S119"/>
    <mergeCell ref="M115:N115"/>
    <mergeCell ref="R115:S115"/>
    <mergeCell ref="M116:N116"/>
    <mergeCell ref="R116:S116"/>
    <mergeCell ref="A116:E116"/>
    <mergeCell ref="F116:G116"/>
    <mergeCell ref="H116:I116"/>
    <mergeCell ref="J116:K116"/>
    <mergeCell ref="A115:E115"/>
    <mergeCell ref="F115:G115"/>
    <mergeCell ref="H115:I115"/>
    <mergeCell ref="J115:K115"/>
    <mergeCell ref="A113:E113"/>
    <mergeCell ref="F113:S113"/>
    <mergeCell ref="A114:E114"/>
    <mergeCell ref="F114:G114"/>
    <mergeCell ref="H114:I114"/>
    <mergeCell ref="J114:K114"/>
    <mergeCell ref="M114:N114"/>
    <mergeCell ref="R114:S114"/>
    <mergeCell ref="A111:E111"/>
    <mergeCell ref="F111:G111"/>
    <mergeCell ref="H111:I111"/>
    <mergeCell ref="J111:K111"/>
    <mergeCell ref="M111:N111"/>
    <mergeCell ref="R111:S111"/>
    <mergeCell ref="H110:I110"/>
    <mergeCell ref="J110:K110"/>
    <mergeCell ref="M110:N110"/>
    <mergeCell ref="R110:S110"/>
    <mergeCell ref="M108:N108"/>
    <mergeCell ref="R108:S108"/>
    <mergeCell ref="H109:I109"/>
    <mergeCell ref="J109:K109"/>
    <mergeCell ref="M109:N109"/>
    <mergeCell ref="R109:S109"/>
    <mergeCell ref="H98:I98"/>
    <mergeCell ref="J98:K98"/>
    <mergeCell ref="A107:E107"/>
    <mergeCell ref="F107:S107"/>
    <mergeCell ref="H101:I101"/>
    <mergeCell ref="J101:K101"/>
    <mergeCell ref="A99:E99"/>
    <mergeCell ref="F99:S99"/>
    <mergeCell ref="M100:N100"/>
    <mergeCell ref="R100:S100"/>
    <mergeCell ref="A100:E100"/>
    <mergeCell ref="F100:G100"/>
    <mergeCell ref="H100:I100"/>
    <mergeCell ref="J100:K100"/>
    <mergeCell ref="M98:N98"/>
    <mergeCell ref="R98:S98"/>
    <mergeCell ref="A97:E97"/>
    <mergeCell ref="F97:G97"/>
    <mergeCell ref="H97:I97"/>
    <mergeCell ref="J97:K97"/>
    <mergeCell ref="M97:N97"/>
    <mergeCell ref="R97:S97"/>
    <mergeCell ref="A98:E98"/>
    <mergeCell ref="F98:G98"/>
    <mergeCell ref="A95:E95"/>
    <mergeCell ref="F95:S95"/>
    <mergeCell ref="A96:E96"/>
    <mergeCell ref="F96:G96"/>
    <mergeCell ref="H96:I96"/>
    <mergeCell ref="J96:K96"/>
    <mergeCell ref="M96:N96"/>
    <mergeCell ref="R96:S96"/>
    <mergeCell ref="M91:N91"/>
    <mergeCell ref="R91:S91"/>
    <mergeCell ref="M92:N92"/>
    <mergeCell ref="R92:S92"/>
    <mergeCell ref="M93:N93"/>
    <mergeCell ref="R93:S93"/>
    <mergeCell ref="A92:E92"/>
    <mergeCell ref="F92:G92"/>
    <mergeCell ref="H92:I92"/>
    <mergeCell ref="J92:K92"/>
    <mergeCell ref="A93:E93"/>
    <mergeCell ref="F93:G93"/>
    <mergeCell ref="H93:I93"/>
    <mergeCell ref="J93:K93"/>
    <mergeCell ref="A91:E91"/>
    <mergeCell ref="F91:G91"/>
    <mergeCell ref="H91:I91"/>
    <mergeCell ref="J91:K91"/>
    <mergeCell ref="M87:N87"/>
    <mergeCell ref="R87:S87"/>
    <mergeCell ref="A90:E90"/>
    <mergeCell ref="F90:S90"/>
    <mergeCell ref="M88:N88"/>
    <mergeCell ref="R88:S88"/>
    <mergeCell ref="A87:E87"/>
    <mergeCell ref="F87:G87"/>
    <mergeCell ref="H87:I87"/>
    <mergeCell ref="J87:K87"/>
    <mergeCell ref="A88:E88"/>
    <mergeCell ref="F88:G88"/>
    <mergeCell ref="H88:I88"/>
    <mergeCell ref="J88:K88"/>
    <mergeCell ref="A85:E85"/>
    <mergeCell ref="F85:S85"/>
    <mergeCell ref="A86:E86"/>
    <mergeCell ref="F86:G86"/>
    <mergeCell ref="H86:I86"/>
    <mergeCell ref="J86:K86"/>
    <mergeCell ref="M86:N86"/>
    <mergeCell ref="R86:S86"/>
    <mergeCell ref="M82:N82"/>
    <mergeCell ref="R82:S82"/>
    <mergeCell ref="M83:N83"/>
    <mergeCell ref="R83:S83"/>
    <mergeCell ref="A83:E83"/>
    <mergeCell ref="F83:G83"/>
    <mergeCell ref="H83:I83"/>
    <mergeCell ref="J83:K83"/>
    <mergeCell ref="A82:E82"/>
    <mergeCell ref="F82:G82"/>
    <mergeCell ref="H82:I82"/>
    <mergeCell ref="J82:K82"/>
    <mergeCell ref="A81:E81"/>
    <mergeCell ref="F81:S81"/>
    <mergeCell ref="A77:E77"/>
    <mergeCell ref="F77:S77"/>
    <mergeCell ref="J78:K78"/>
    <mergeCell ref="A78:E78"/>
    <mergeCell ref="F78:G78"/>
    <mergeCell ref="H78:I78"/>
    <mergeCell ref="M75:N75"/>
    <mergeCell ref="R75:S75"/>
    <mergeCell ref="A74:E74"/>
    <mergeCell ref="F74:G74"/>
    <mergeCell ref="A75:E75"/>
    <mergeCell ref="F75:G75"/>
    <mergeCell ref="H75:I75"/>
    <mergeCell ref="J75:K75"/>
    <mergeCell ref="H74:I74"/>
    <mergeCell ref="J74:K74"/>
    <mergeCell ref="M72:N72"/>
    <mergeCell ref="R72:S72"/>
    <mergeCell ref="M73:N73"/>
    <mergeCell ref="R73:S73"/>
    <mergeCell ref="M74:N74"/>
    <mergeCell ref="R74:S74"/>
    <mergeCell ref="A73:E73"/>
    <mergeCell ref="F73:G73"/>
    <mergeCell ref="H73:I73"/>
    <mergeCell ref="J73:K73"/>
    <mergeCell ref="A72:E72"/>
    <mergeCell ref="F72:G72"/>
    <mergeCell ref="H72:I72"/>
    <mergeCell ref="J72:K72"/>
    <mergeCell ref="F71:S71"/>
    <mergeCell ref="A67:E67"/>
    <mergeCell ref="F67:G67"/>
    <mergeCell ref="A68:E68"/>
    <mergeCell ref="F68:G68"/>
    <mergeCell ref="M69:N69"/>
    <mergeCell ref="R69:S69"/>
    <mergeCell ref="A69:E69"/>
    <mergeCell ref="F69:G69"/>
    <mergeCell ref="H69:I69"/>
    <mergeCell ref="R63:S63"/>
    <mergeCell ref="M64:N64"/>
    <mergeCell ref="R64:S64"/>
    <mergeCell ref="H65:I65"/>
    <mergeCell ref="J65:K65"/>
    <mergeCell ref="J63:K63"/>
    <mergeCell ref="M65:N65"/>
    <mergeCell ref="R65:S65"/>
    <mergeCell ref="A64:E64"/>
    <mergeCell ref="F64:G64"/>
    <mergeCell ref="H64:I64"/>
    <mergeCell ref="J64:K64"/>
    <mergeCell ref="A65:E65"/>
    <mergeCell ref="F65:G65"/>
    <mergeCell ref="M63:N63"/>
    <mergeCell ref="J60:K60"/>
    <mergeCell ref="A62:E62"/>
    <mergeCell ref="F62:S62"/>
    <mergeCell ref="A61:S61"/>
    <mergeCell ref="M60:N60"/>
    <mergeCell ref="R60:S60"/>
    <mergeCell ref="A60:E60"/>
    <mergeCell ref="A58:E58"/>
    <mergeCell ref="F58:S58"/>
    <mergeCell ref="H59:I59"/>
    <mergeCell ref="J59:K59"/>
    <mergeCell ref="M59:N59"/>
    <mergeCell ref="R59:S59"/>
    <mergeCell ref="F59:G59"/>
    <mergeCell ref="A59:E59"/>
    <mergeCell ref="F60:G60"/>
    <mergeCell ref="H60:I60"/>
    <mergeCell ref="A63:E63"/>
    <mergeCell ref="F63:G63"/>
    <mergeCell ref="H63:I63"/>
    <mergeCell ref="A71:E71"/>
    <mergeCell ref="A57:S57"/>
    <mergeCell ref="M79:N79"/>
    <mergeCell ref="R79:S79"/>
    <mergeCell ref="A79:E79"/>
    <mergeCell ref="F79:G79"/>
    <mergeCell ref="H79:I79"/>
    <mergeCell ref="J79:K79"/>
    <mergeCell ref="M78:N78"/>
    <mergeCell ref="R78:S78"/>
    <mergeCell ref="A55:E55"/>
    <mergeCell ref="F55:S55"/>
    <mergeCell ref="A54:S54"/>
    <mergeCell ref="M56:N56"/>
    <mergeCell ref="R56:S56"/>
    <mergeCell ref="A56:E56"/>
    <mergeCell ref="F56:G56"/>
    <mergeCell ref="H56:I56"/>
    <mergeCell ref="J56:K56"/>
    <mergeCell ref="M51:N51"/>
    <mergeCell ref="R51:S51"/>
    <mergeCell ref="M52:N52"/>
    <mergeCell ref="R52:S52"/>
    <mergeCell ref="M53:N53"/>
    <mergeCell ref="R53:S53"/>
    <mergeCell ref="A52:E52"/>
    <mergeCell ref="F52:G52"/>
    <mergeCell ref="H52:I52"/>
    <mergeCell ref="J52:K52"/>
    <mergeCell ref="A53:E53"/>
    <mergeCell ref="F53:G53"/>
    <mergeCell ref="H53:I53"/>
    <mergeCell ref="J53:K53"/>
    <mergeCell ref="A51:E51"/>
    <mergeCell ref="F51:G51"/>
    <mergeCell ref="H51:I51"/>
    <mergeCell ref="J51:K51"/>
    <mergeCell ref="M48:N48"/>
    <mergeCell ref="R48:S48"/>
    <mergeCell ref="A50:E50"/>
    <mergeCell ref="F50:S50"/>
    <mergeCell ref="A49:S49"/>
    <mergeCell ref="A48:E48"/>
    <mergeCell ref="F48:G48"/>
    <mergeCell ref="H48:I48"/>
    <mergeCell ref="J48:K48"/>
    <mergeCell ref="A46:E46"/>
    <mergeCell ref="F46:S46"/>
    <mergeCell ref="A45:S45"/>
    <mergeCell ref="A47:E47"/>
    <mergeCell ref="F47:G47"/>
    <mergeCell ref="H47:I47"/>
    <mergeCell ref="J47:K47"/>
    <mergeCell ref="M47:N47"/>
    <mergeCell ref="R47:S47"/>
    <mergeCell ref="A43:E43"/>
    <mergeCell ref="F43:S43"/>
    <mergeCell ref="A42:S42"/>
    <mergeCell ref="R44:S44"/>
    <mergeCell ref="J44:K44"/>
    <mergeCell ref="M44:N44"/>
    <mergeCell ref="A44:E44"/>
    <mergeCell ref="F44:G44"/>
    <mergeCell ref="H44:I44"/>
    <mergeCell ref="M39:N39"/>
    <mergeCell ref="R39:S39"/>
    <mergeCell ref="M40:N40"/>
    <mergeCell ref="R40:S40"/>
    <mergeCell ref="M41:N41"/>
    <mergeCell ref="R41:S41"/>
    <mergeCell ref="A40:E40"/>
    <mergeCell ref="F40:G40"/>
    <mergeCell ref="H40:I40"/>
    <mergeCell ref="J40:K40"/>
    <mergeCell ref="A41:E41"/>
    <mergeCell ref="F41:G41"/>
    <mergeCell ref="H41:I41"/>
    <mergeCell ref="J41:K41"/>
    <mergeCell ref="A39:E39"/>
    <mergeCell ref="F39:G39"/>
    <mergeCell ref="H39:I39"/>
    <mergeCell ref="J39:K39"/>
    <mergeCell ref="A38:E38"/>
    <mergeCell ref="F38:S38"/>
    <mergeCell ref="M36:N36"/>
    <mergeCell ref="R36:S36"/>
    <mergeCell ref="A36:E36"/>
    <mergeCell ref="F36:G36"/>
    <mergeCell ref="H36:I36"/>
    <mergeCell ref="J36:K36"/>
    <mergeCell ref="M33:N33"/>
    <mergeCell ref="R33:S33"/>
    <mergeCell ref="M34:N34"/>
    <mergeCell ref="R34:S34"/>
    <mergeCell ref="A34:E34"/>
    <mergeCell ref="F34:G34"/>
    <mergeCell ref="H34:I34"/>
    <mergeCell ref="J34:K34"/>
    <mergeCell ref="A33:E33"/>
    <mergeCell ref="F33:G33"/>
    <mergeCell ref="H33:I33"/>
    <mergeCell ref="J33:K33"/>
    <mergeCell ref="A32:E32"/>
    <mergeCell ref="F32:S32"/>
    <mergeCell ref="M30:N30"/>
    <mergeCell ref="R30:S30"/>
    <mergeCell ref="A30:E30"/>
    <mergeCell ref="F30:G30"/>
    <mergeCell ref="H30:I30"/>
    <mergeCell ref="J30:K30"/>
    <mergeCell ref="A29:E29"/>
    <mergeCell ref="F29:S29"/>
    <mergeCell ref="M27:N27"/>
    <mergeCell ref="R27:S27"/>
    <mergeCell ref="A26:E26"/>
    <mergeCell ref="F26:S26"/>
    <mergeCell ref="A27:E27"/>
    <mergeCell ref="F27:G27"/>
    <mergeCell ref="H27:I27"/>
    <mergeCell ref="J27:K27"/>
    <mergeCell ref="M23:N23"/>
    <mergeCell ref="R23:S23"/>
    <mergeCell ref="M24:N24"/>
    <mergeCell ref="R24:S24"/>
    <mergeCell ref="A24:E24"/>
    <mergeCell ref="F24:G24"/>
    <mergeCell ref="H24:I24"/>
    <mergeCell ref="J24:K24"/>
    <mergeCell ref="A23:E23"/>
    <mergeCell ref="F23:G23"/>
    <mergeCell ref="H23:I23"/>
    <mergeCell ref="J23:K23"/>
    <mergeCell ref="A20:E20"/>
    <mergeCell ref="F20:G20"/>
    <mergeCell ref="A22:E22"/>
    <mergeCell ref="F22:S22"/>
    <mergeCell ref="H20:I20"/>
    <mergeCell ref="J20:K20"/>
    <mergeCell ref="M20:N20"/>
    <mergeCell ref="R20:S20"/>
    <mergeCell ref="M18:N18"/>
    <mergeCell ref="R18:S18"/>
    <mergeCell ref="M19:N19"/>
    <mergeCell ref="R19:S19"/>
    <mergeCell ref="A19:E19"/>
    <mergeCell ref="F19:G19"/>
    <mergeCell ref="H19:I19"/>
    <mergeCell ref="J19:K19"/>
    <mergeCell ref="A18:E18"/>
    <mergeCell ref="F18:G18"/>
    <mergeCell ref="H18:I18"/>
    <mergeCell ref="J18:K18"/>
    <mergeCell ref="R67:S67"/>
    <mergeCell ref="R10:S10"/>
    <mergeCell ref="R11:S11"/>
    <mergeCell ref="A17:E17"/>
    <mergeCell ref="F17:S17"/>
    <mergeCell ref="A13:E13"/>
    <mergeCell ref="F13:S13"/>
    <mergeCell ref="H10:I10"/>
    <mergeCell ref="A11:E11"/>
    <mergeCell ref="M11:N11"/>
    <mergeCell ref="A10:E10"/>
    <mergeCell ref="M10:N10"/>
    <mergeCell ref="H6:I6"/>
    <mergeCell ref="J6:K6"/>
    <mergeCell ref="M6:N6"/>
    <mergeCell ref="F10:G10"/>
    <mergeCell ref="F9:S9"/>
    <mergeCell ref="R6:S6"/>
    <mergeCell ref="J10:K10"/>
    <mergeCell ref="A9:E9"/>
    <mergeCell ref="A1:S1"/>
    <mergeCell ref="A2:S2"/>
    <mergeCell ref="R3:S3"/>
    <mergeCell ref="P3:Q3"/>
    <mergeCell ref="E3:O3"/>
    <mergeCell ref="A3:D3"/>
    <mergeCell ref="A4:S5"/>
    <mergeCell ref="A6:E6"/>
    <mergeCell ref="A7:S7"/>
    <mergeCell ref="A8:S8"/>
    <mergeCell ref="F6:G6"/>
    <mergeCell ref="F11:G11"/>
    <mergeCell ref="H11:I11"/>
    <mergeCell ref="J11:K11"/>
    <mergeCell ref="A127:E127"/>
    <mergeCell ref="F127:G127"/>
    <mergeCell ref="H127:I127"/>
    <mergeCell ref="J127:K127"/>
    <mergeCell ref="A126:E126"/>
    <mergeCell ref="F126:G126"/>
    <mergeCell ref="H126:I126"/>
    <mergeCell ref="J126:K126"/>
    <mergeCell ref="H125:I125"/>
    <mergeCell ref="J125:K125"/>
    <mergeCell ref="M127:N127"/>
    <mergeCell ref="R127:S127"/>
    <mergeCell ref="M125:N125"/>
    <mergeCell ref="R125:S125"/>
    <mergeCell ref="M126:N126"/>
    <mergeCell ref="R126:S126"/>
    <mergeCell ref="A101:E101"/>
    <mergeCell ref="F101:G101"/>
    <mergeCell ref="A125:E125"/>
    <mergeCell ref="F125:G125"/>
    <mergeCell ref="A108:E108"/>
    <mergeCell ref="F108:G108"/>
    <mergeCell ref="A109:E109"/>
    <mergeCell ref="F109:G109"/>
    <mergeCell ref="A110:E110"/>
    <mergeCell ref="F110:G110"/>
    <mergeCell ref="H102:I102"/>
    <mergeCell ref="J102:K102"/>
    <mergeCell ref="M102:N102"/>
    <mergeCell ref="R102:S102"/>
    <mergeCell ref="A124:E124"/>
    <mergeCell ref="F124:S124"/>
    <mergeCell ref="A105:E105"/>
    <mergeCell ref="F105:G105"/>
    <mergeCell ref="H105:I105"/>
    <mergeCell ref="J105:K105"/>
    <mergeCell ref="M105:N105"/>
    <mergeCell ref="R105:S105"/>
    <mergeCell ref="H108:I108"/>
    <mergeCell ref="J108:K108"/>
    <mergeCell ref="A103:S103"/>
    <mergeCell ref="A70:S70"/>
    <mergeCell ref="A76:S76"/>
    <mergeCell ref="A80:S80"/>
    <mergeCell ref="A84:S84"/>
    <mergeCell ref="A89:S89"/>
    <mergeCell ref="M101:N101"/>
    <mergeCell ref="R101:S101"/>
    <mergeCell ref="A102:E102"/>
    <mergeCell ref="F102:G102"/>
    <mergeCell ref="F104:S104"/>
    <mergeCell ref="A106:S106"/>
    <mergeCell ref="A12:S12"/>
    <mergeCell ref="A16:S16"/>
    <mergeCell ref="A21:S21"/>
    <mergeCell ref="A25:S25"/>
    <mergeCell ref="A28:S28"/>
    <mergeCell ref="A31:S31"/>
    <mergeCell ref="A37:S37"/>
    <mergeCell ref="A94:S94"/>
    <mergeCell ref="A138:S138"/>
    <mergeCell ref="A144:S144"/>
    <mergeCell ref="A149:S149"/>
    <mergeCell ref="A35:E35"/>
    <mergeCell ref="F35:S35"/>
    <mergeCell ref="A112:S112"/>
    <mergeCell ref="A117:S117"/>
    <mergeCell ref="A123:S123"/>
    <mergeCell ref="A128:S128"/>
    <mergeCell ref="A104:E104"/>
  </mergeCells>
  <conditionalFormatting sqref="J86:K88 J130:K133 J135:K137 J114:K116 J67:K69 J105:K105 J10:K11 J14:K15 J18:K20 J23:K24 J27:K27 J30:K30 J36:K36 J39:K41 J44:K44 J47:K48 J51:K53 J56:K56 J63:K65 J72:K75 J78:K79 J82:K83 J59:K60 J96:K98 J100:K102 J108:K111 J119:K122 J140:K143 J146:K148 J151:K153 J91:K93 J125:K127 J33:K34">
    <cfRule type="cellIs" priority="1" dxfId="0" operator="notEqual" stopIfTrue="1">
      <formula>M10+P10+R10</formula>
    </cfRule>
  </conditionalFormatting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3" manualBreakCount="3">
    <brk id="34" max="255" man="1"/>
    <brk id="65" max="255" man="1"/>
    <brk id="9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S122"/>
  <sheetViews>
    <sheetView workbookViewId="0" topLeftCell="A1">
      <selection activeCell="G3" sqref="G3:M3"/>
    </sheetView>
  </sheetViews>
  <sheetFormatPr defaultColWidth="9.140625" defaultRowHeight="12.75"/>
  <cols>
    <col min="1" max="1" width="6.00390625" style="0" customWidth="1"/>
    <col min="2" max="3" width="6.7109375" style="0" customWidth="1"/>
    <col min="4" max="4" width="7.140625" style="0" customWidth="1"/>
    <col min="5" max="5" width="7.00390625" style="0" customWidth="1"/>
    <col min="6" max="6" width="7.28125" style="0" customWidth="1"/>
    <col min="7" max="7" width="6.8515625" style="0" customWidth="1"/>
    <col min="8" max="8" width="6.57421875" style="0" customWidth="1"/>
    <col min="9" max="9" width="6.28125" style="0" customWidth="1"/>
    <col min="10" max="10" width="5.7109375" style="0" customWidth="1"/>
    <col min="11" max="11" width="6.00390625" style="0" customWidth="1"/>
    <col min="12" max="12" width="7.8515625" style="0" customWidth="1"/>
    <col min="13" max="14" width="6.57421875" style="0" customWidth="1"/>
    <col min="15" max="16" width="6.421875" style="0" customWidth="1"/>
    <col min="17" max="17" width="6.7109375" style="0" customWidth="1"/>
    <col min="18" max="19" width="5.8515625" style="0" customWidth="1"/>
  </cols>
  <sheetData>
    <row r="1" spans="1:17" ht="13.5" thickBot="1">
      <c r="A1" s="362" t="s">
        <v>189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4"/>
    </row>
    <row r="2" spans="1:17" ht="13.5" thickBot="1">
      <c r="A2" s="428"/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</row>
    <row r="3" spans="1:17" ht="13.5" thickBot="1">
      <c r="A3" s="366" t="s">
        <v>185</v>
      </c>
      <c r="B3" s="367"/>
      <c r="C3" s="367"/>
      <c r="D3" s="367"/>
      <c r="E3" s="367"/>
      <c r="F3" s="368"/>
      <c r="G3" s="381"/>
      <c r="H3" s="369"/>
      <c r="I3" s="369"/>
      <c r="J3" s="369"/>
      <c r="K3" s="369"/>
      <c r="L3" s="369"/>
      <c r="M3" s="370"/>
      <c r="N3" s="379" t="s">
        <v>85</v>
      </c>
      <c r="O3" s="380"/>
      <c r="P3" s="367" t="str">
        <f>'[1]p1'!$H$4</f>
        <v>2005.1</v>
      </c>
      <c r="Q3" s="368"/>
    </row>
    <row r="4" spans="1:17" s="1" customFormat="1" ht="12.75">
      <c r="A4" s="5" t="s">
        <v>34</v>
      </c>
      <c r="B4" s="6" t="s">
        <v>35</v>
      </c>
      <c r="C4" s="6" t="s">
        <v>36</v>
      </c>
      <c r="D4" s="6" t="s">
        <v>37</v>
      </c>
      <c r="E4" s="6" t="s">
        <v>38</v>
      </c>
      <c r="F4" s="6" t="s">
        <v>23</v>
      </c>
      <c r="G4" s="6" t="s">
        <v>39</v>
      </c>
      <c r="H4" s="6" t="s">
        <v>40</v>
      </c>
      <c r="I4" s="6" t="s">
        <v>41</v>
      </c>
      <c r="J4" s="6" t="s">
        <v>42</v>
      </c>
      <c r="K4" s="6" t="s">
        <v>43</v>
      </c>
      <c r="L4" s="6" t="s">
        <v>44</v>
      </c>
      <c r="M4" s="5" t="s">
        <v>45</v>
      </c>
      <c r="N4" s="6" t="s">
        <v>46</v>
      </c>
      <c r="O4" s="6" t="s">
        <v>47</v>
      </c>
      <c r="P4" s="6" t="s">
        <v>48</v>
      </c>
      <c r="Q4" s="6" t="s">
        <v>20</v>
      </c>
    </row>
    <row r="5" s="4" customFormat="1" ht="11.25">
      <c r="A5" s="48"/>
    </row>
    <row r="6" spans="1:19" s="39" customFormat="1" ht="11.25">
      <c r="A6" s="443" t="str">
        <f>T('[1]p1'!$C$13:$G$13)</f>
        <v>Alciônio Saldanha de Oliveira</v>
      </c>
      <c r="B6" s="409"/>
      <c r="C6" s="409"/>
      <c r="D6" s="409"/>
      <c r="E6" s="410"/>
      <c r="F6" s="441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36"/>
      <c r="S6" s="36"/>
    </row>
    <row r="7" spans="1:17" s="2" customFormat="1" ht="11.25">
      <c r="A7" s="26">
        <f>IF('[1]p1'!$A$345&lt;&gt;0,'[1]p1'!$A$345,"")</f>
      </c>
      <c r="B7" s="26">
        <f>IF('[1]p1'!$B$345&lt;&gt;0,'[1]p1'!$B$345,"")</f>
      </c>
      <c r="C7" s="26">
        <f>IF('[1]p1'!$C$345&lt;&gt;0,'[1]p1'!$C$345,"")</f>
      </c>
      <c r="D7" s="26">
        <f>IF('[1]p1'!$D$345&lt;&gt;0,'[1]p1'!$D$345,"")</f>
        <v>180</v>
      </c>
      <c r="E7" s="26">
        <f>IF('[1]p1'!$E$345&lt;&gt;0,'[1]p1'!$E$345,"")</f>
      </c>
      <c r="F7" s="26">
        <f>IF('[1]p1'!$F$345&lt;&gt;0,'[1]p1'!$F$345,"")</f>
        <v>360</v>
      </c>
      <c r="G7" s="26">
        <f>IF('[1]p1'!$G$345&lt;&gt;0,'[1]p1'!$G$345,"")</f>
        <v>120</v>
      </c>
      <c r="H7" s="26">
        <f>IF('[1]p1'!$H$345&lt;&gt;0,'[1]p1'!$H$345,"")</f>
      </c>
      <c r="I7" s="26">
        <f>IF('[1]p1'!$I$345&lt;&gt;0,'[1]p1'!$I$345,"")</f>
      </c>
      <c r="J7" s="26">
        <f>IF('[1]p1'!$J$345&lt;&gt;0,'[1]p1'!$J$345,"")</f>
      </c>
      <c r="K7" s="26">
        <f>IF('[1]p1'!$K$345&lt;&gt;0,'[1]p1'!$K$345,"")</f>
        <v>80</v>
      </c>
      <c r="L7" s="26">
        <f>IF('[1]p1'!$L$345&lt;&gt;0,'[1]p1'!$L$345,"")</f>
      </c>
      <c r="M7" s="26" t="str">
        <f>IF('[1]p1'!$A$348&lt;&gt;0,'[1]p1'!$A$348," ")</f>
        <v> </v>
      </c>
      <c r="N7" s="26">
        <f>IF('[1]p1'!$B$348&lt;&gt;0,'[1]p1'!$B$348," ")</f>
        <v>60</v>
      </c>
      <c r="O7" s="26">
        <f>IF('[1]p1'!$C$348&lt;&gt;0,'[1]p1'!$C$348," ")</f>
        <v>30</v>
      </c>
      <c r="P7" s="26">
        <f>IF('[1]p1'!$D$348&lt;&gt;0,'[1]p1'!$D$348," ")</f>
        <v>46</v>
      </c>
      <c r="Q7" s="26">
        <f>IF('[1]p1'!$E$348&lt;&gt;0,'[1]p1'!$E$348," ")</f>
        <v>876</v>
      </c>
    </row>
    <row r="8" spans="1:17" s="2" customFormat="1" ht="11.25">
      <c r="A8" s="444"/>
      <c r="B8" s="444"/>
      <c r="C8" s="444"/>
      <c r="D8" s="444"/>
      <c r="E8" s="444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</row>
    <row r="9" spans="1:17" s="39" customFormat="1" ht="11.25">
      <c r="A9" s="375" t="str">
        <f>T('[1]p2'!$C$13:$G$13)</f>
        <v>Alexsandro Bezerra Cavalcanti</v>
      </c>
      <c r="B9" s="375"/>
      <c r="C9" s="375"/>
      <c r="D9" s="375"/>
      <c r="E9" s="375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30"/>
    </row>
    <row r="10" spans="1:17" s="2" customFormat="1" ht="11.25">
      <c r="A10" s="26">
        <f>IF('[1]p2'!$A$345&lt;&gt;0,'[1]p2'!$A$345,"")</f>
        <v>1000</v>
      </c>
      <c r="B10" s="26">
        <f>IF('[1]p2'!$B$345&lt;&gt;0,'[1]p2'!$B$345,"")</f>
      </c>
      <c r="C10" s="26">
        <f>IF('[1]p2'!$C$345&lt;&gt;0,'[1]p2'!$C$345,"")</f>
      </c>
      <c r="D10" s="26">
        <f>IF('[1]p2'!$D$345&lt;&gt;0,'[1]p2'!$D$345,"")</f>
      </c>
      <c r="E10" s="26">
        <f>IF('[1]p2'!$E$345&lt;&gt;0,'[1]p2'!$E$345,"")</f>
      </c>
      <c r="F10" s="26">
        <f>IF('[1]p2'!$F$345&lt;&gt;0,'[1]p2'!$F$345,"")</f>
      </c>
      <c r="G10" s="26">
        <f>IF('[1]p2'!$G$345&lt;&gt;0,'[1]p2'!$G$345,"")</f>
      </c>
      <c r="H10" s="26">
        <f>IF('[1]p2'!$H$345&lt;&gt;0,'[1]p2'!$H$345,"")</f>
      </c>
      <c r="I10" s="26">
        <f>IF('[1]p2'!$I$345&lt;&gt;0,'[1]p2'!$I$345,"")</f>
      </c>
      <c r="J10" s="26">
        <f>IF('[1]p2'!$J$345&lt;&gt;0,'[1]p2'!$J$345,"")</f>
      </c>
      <c r="K10" s="26">
        <f>IF('[1]p2'!$K$345&lt;&gt;0,'[1]p2'!$K$345,"")</f>
      </c>
      <c r="L10" s="26">
        <f>IF('[1]p2'!$L$345&lt;&gt;0,'[1]p2'!$L$345,"")</f>
      </c>
      <c r="M10" s="26" t="str">
        <f>IF('[1]p2'!$A$348&lt;&gt;0,'[1]p2'!$A$348," ")</f>
        <v> </v>
      </c>
      <c r="N10" s="26" t="str">
        <f>IF('[1]p2'!$B$348&lt;&gt;0,'[1]p2'!$B$348," ")</f>
        <v> </v>
      </c>
      <c r="O10" s="26" t="str">
        <f>IF('[1]p2'!$C$348&lt;&gt;0,'[1]p2'!$C$348," ")</f>
        <v> </v>
      </c>
      <c r="P10" s="26" t="str">
        <f>IF('[1]p2'!$D$348&lt;&gt;0,'[1]p2'!$D$348," ")</f>
        <v> </v>
      </c>
      <c r="Q10" s="26" t="str">
        <f>IF('[1]p2'!$E$348&lt;&gt;0,'[1]p2'!$E$348," ")</f>
        <v> </v>
      </c>
    </row>
    <row r="11" spans="1:17" s="2" customFormat="1" ht="11.25">
      <c r="A11" s="444"/>
      <c r="B11" s="444"/>
      <c r="C11" s="444"/>
      <c r="D11" s="444"/>
      <c r="E11" s="444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</row>
    <row r="12" spans="1:17" s="39" customFormat="1" ht="11.25">
      <c r="A12" s="375" t="str">
        <f>T('[1]p3'!$C$13:$G$13)</f>
        <v>Amanda dos Santos Gomes</v>
      </c>
      <c r="B12" s="375"/>
      <c r="C12" s="375"/>
      <c r="D12" s="375"/>
      <c r="E12" s="375"/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440"/>
      <c r="Q12" s="430"/>
    </row>
    <row r="13" spans="1:17" s="2" customFormat="1" ht="11.25">
      <c r="A13" s="26">
        <f>IF('[1]p3'!$A$345&lt;&gt;0,'[1]p3'!$A$345,"")</f>
      </c>
      <c r="B13" s="26">
        <f>IF('[1]p3'!$B$345&lt;&gt;0,'[1]p3'!$B$345,"")</f>
        <v>680</v>
      </c>
      <c r="C13" s="26">
        <f>IF('[1]p3'!$C$345&lt;&gt;0,'[1]p3'!$C$345,"")</f>
      </c>
      <c r="D13" s="26">
        <f>IF('[1]p3'!$D$345&lt;&gt;0,'[1]p3'!$D$345,"")</f>
        <v>120</v>
      </c>
      <c r="E13" s="26">
        <f>IF('[1]p3'!$E$345&lt;&gt;0,'[1]p3'!$E$345,"")</f>
      </c>
      <c r="F13" s="26">
        <f>IF('[1]p3'!$F$345&lt;&gt;0,'[1]p3'!$F$345,"")</f>
        <v>240</v>
      </c>
      <c r="G13" s="26">
        <f>IF('[1]p3'!$G$345&lt;&gt;0,'[1]p3'!$G$345,"")</f>
      </c>
      <c r="H13" s="26">
        <f>IF('[1]p3'!$H$345&lt;&gt;0,'[1]p3'!$H$345,"")</f>
      </c>
      <c r="I13" s="26">
        <f>IF('[1]p3'!$I$345&lt;&gt;0,'[1]p3'!$I$345,"")</f>
      </c>
      <c r="J13" s="26">
        <f>IF('[1]p3'!$J$345&lt;&gt;0,'[1]p3'!$J$345,"")</f>
      </c>
      <c r="K13" s="26">
        <f>IF('[1]p3'!$K$345&lt;&gt;0,'[1]p3'!$K$345,"")</f>
        <v>28</v>
      </c>
      <c r="L13" s="26">
        <f>IF('[1]p3'!$L$345&lt;&gt;0,'[1]p3'!$L$345,"")</f>
      </c>
      <c r="M13" s="26" t="str">
        <f>IF('[1]p3'!$A$348&lt;&gt;0,'[1]p3'!$A$348," ")</f>
        <v> </v>
      </c>
      <c r="N13" s="26" t="str">
        <f>IF('[1]p3'!$B$348&lt;&gt;0,'[1]p3'!$B$348," ")</f>
        <v> </v>
      </c>
      <c r="O13" s="26" t="str">
        <f>IF('[1]p3'!$C$348&lt;&gt;0,'[1]p3'!$C$348," ")</f>
        <v> </v>
      </c>
      <c r="P13" s="26">
        <f>IF('[1]p3'!$D$348&lt;&gt;0,'[1]p3'!$D$348," ")</f>
        <v>1</v>
      </c>
      <c r="Q13" s="26">
        <f>IF('[1]p3'!$E$348&lt;&gt;0,'[1]p3'!$E$348," ")</f>
        <v>1069</v>
      </c>
    </row>
    <row r="14" spans="1:17" s="2" customFormat="1" ht="11.25">
      <c r="A14" s="444"/>
      <c r="B14" s="444"/>
      <c r="C14" s="444"/>
      <c r="D14" s="444"/>
      <c r="E14" s="444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</row>
    <row r="15" spans="1:17" s="39" customFormat="1" ht="11.25">
      <c r="A15" s="375" t="str">
        <f>T('[1]p4'!$C$13:$G$13)</f>
        <v>Amauri Araújo Cruz</v>
      </c>
      <c r="B15" s="375"/>
      <c r="C15" s="375"/>
      <c r="D15" s="375"/>
      <c r="E15" s="375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30"/>
    </row>
    <row r="16" spans="1:17" s="2" customFormat="1" ht="11.25">
      <c r="A16" s="26">
        <f>IF('[1]p4'!$A$345&lt;&gt;0,'[1]p4'!$A$345,"")</f>
      </c>
      <c r="B16" s="26">
        <f>IF('[1]p4'!$B$345&lt;&gt;0,'[1]p4'!$B$345,"")</f>
      </c>
      <c r="C16" s="26">
        <f>IF('[1]p4'!$C$345&lt;&gt;0,'[1]p4'!$C$345,"")</f>
      </c>
      <c r="D16" s="26">
        <f>IF('[1]p4'!$D$345&lt;&gt;0,'[1]p4'!$D$345,"")</f>
        <v>180</v>
      </c>
      <c r="E16" s="26">
        <f>IF('[1]p4'!$E$345&lt;&gt;0,'[1]p4'!$E$345,"")</f>
      </c>
      <c r="F16" s="26">
        <f>IF('[1]p4'!$F$345&lt;&gt;0,'[1]p4'!$F$345,"")</f>
      </c>
      <c r="G16" s="26">
        <f>IF('[1]p4'!$G$345&lt;&gt;0,'[1]p4'!$G$345,"")</f>
        <v>60</v>
      </c>
      <c r="H16" s="26">
        <f>IF('[1]p4'!$H$345&lt;&gt;0,'[1]p4'!$H$345,"")</f>
      </c>
      <c r="I16" s="26">
        <f>IF('[1]p4'!$I$345&lt;&gt;0,'[1]p4'!$I$345,"")</f>
      </c>
      <c r="J16" s="26">
        <f>IF('[1]p4'!$J$345&lt;&gt;0,'[1]p4'!$J$345,"")</f>
      </c>
      <c r="K16" s="26">
        <f>IF('[1]p4'!$K$345&lt;&gt;0,'[1]p4'!$K$345,"")</f>
        <v>80</v>
      </c>
      <c r="L16" s="26">
        <f>IF('[1]p4'!$L$345&lt;&gt;0,'[1]p4'!$L$345,"")</f>
      </c>
      <c r="M16" s="26" t="str">
        <f>IF('[1]p4'!$A$348&lt;&gt;0,'[1]p4'!$A$348," ")</f>
        <v> </v>
      </c>
      <c r="N16" s="26" t="str">
        <f>IF('[1]p4'!$B$348&lt;&gt;0,'[1]p4'!$B$348," ")</f>
        <v> </v>
      </c>
      <c r="O16" s="26">
        <f>IF('[1]p4'!$C$348&lt;&gt;0,'[1]p4'!$C$348," ")</f>
        <v>20</v>
      </c>
      <c r="P16" s="26" t="str">
        <f>IF('[1]p4'!$D$348&lt;&gt;0,'[1]p4'!$D$348," ")</f>
        <v> </v>
      </c>
      <c r="Q16" s="26">
        <f>IF('[1]p4'!$E$348&lt;&gt;0,'[1]p4'!$E$348," ")</f>
        <v>340</v>
      </c>
    </row>
    <row r="17" spans="1:17" s="2" customFormat="1" ht="11.25">
      <c r="A17" s="444"/>
      <c r="B17" s="444"/>
      <c r="C17" s="444"/>
      <c r="D17" s="444"/>
      <c r="E17" s="444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</row>
    <row r="18" spans="1:17" s="39" customFormat="1" ht="11.25">
      <c r="A18" s="375" t="str">
        <f>T('[1]p5'!$C$13:$G$13)</f>
        <v>Antônio José da Silva</v>
      </c>
      <c r="B18" s="375"/>
      <c r="C18" s="375"/>
      <c r="D18" s="375"/>
      <c r="E18" s="375"/>
      <c r="F18" s="440"/>
      <c r="G18" s="440"/>
      <c r="H18" s="440"/>
      <c r="I18" s="440"/>
      <c r="J18" s="440"/>
      <c r="K18" s="440"/>
      <c r="L18" s="440"/>
      <c r="M18" s="440"/>
      <c r="N18" s="440"/>
      <c r="O18" s="440"/>
      <c r="P18" s="440"/>
      <c r="Q18" s="430"/>
    </row>
    <row r="19" spans="1:17" s="2" customFormat="1" ht="11.25">
      <c r="A19" s="26">
        <f>IF('[1]p5'!$A$345&lt;&gt;0,'[1]p5'!$A$345,"")</f>
      </c>
      <c r="B19" s="26">
        <f>IF('[1]p5'!$B$345&lt;&gt;0,'[1]p5'!$B$345,"")</f>
      </c>
      <c r="C19" s="26">
        <f>IF('[1]p5'!$C$345&lt;&gt;0,'[1]p5'!$C$345,"")</f>
      </c>
      <c r="D19" s="26">
        <f>IF('[1]p5'!$D$345&lt;&gt;0,'[1]p5'!$D$345,"")</f>
        <v>84</v>
      </c>
      <c r="E19" s="26">
        <f>IF('[1]p5'!$E$345&lt;&gt;0,'[1]p5'!$E$345,"")</f>
        <v>60</v>
      </c>
      <c r="F19" s="26">
        <f>IF('[1]p5'!$F$345&lt;&gt;0,'[1]p5'!$F$345,"")</f>
        <v>350</v>
      </c>
      <c r="G19" s="26">
        <f>IF('[1]p5'!$G$345&lt;&gt;0,'[1]p5'!$G$345,"")</f>
      </c>
      <c r="H19" s="26">
        <f>IF('[1]p5'!$H$345&lt;&gt;0,'[1]p5'!$H$345,"")</f>
        <v>140</v>
      </c>
      <c r="I19" s="26">
        <f>IF('[1]p5'!$I$345&lt;&gt;0,'[1]p5'!$I$345,"")</f>
        <v>60</v>
      </c>
      <c r="J19" s="26">
        <f>IF('[1]p5'!$J$345&lt;&gt;0,'[1]p5'!$J$345,"")</f>
      </c>
      <c r="K19" s="26">
        <f>IF('[1]p5'!$K$345&lt;&gt;0,'[1]p5'!$K$345,"")</f>
      </c>
      <c r="L19" s="26">
        <f>IF('[1]p5'!$L$345&lt;&gt;0,'[1]p5'!$L$345,"")</f>
        <v>80</v>
      </c>
      <c r="M19" s="26" t="str">
        <f>IF('[1]p5'!$A$348&lt;&gt;0,'[1]p5'!$A$348," ")</f>
        <v> </v>
      </c>
      <c r="N19" s="26" t="str">
        <f>IF('[1]p5'!$B$348&lt;&gt;0,'[1]p5'!$B$348," ")</f>
        <v> </v>
      </c>
      <c r="O19" s="26">
        <f>IF('[1]p5'!$C$348&lt;&gt;0,'[1]p5'!$C$348," ")</f>
        <v>24</v>
      </c>
      <c r="P19" s="26">
        <f>IF('[1]p5'!$D$348&lt;&gt;0,'[1]p5'!$D$348," ")</f>
        <v>6</v>
      </c>
      <c r="Q19" s="26">
        <f>IF('[1]p5'!$E$348&lt;&gt;0,'[1]p5'!$E$348," ")</f>
        <v>804</v>
      </c>
    </row>
    <row r="20" spans="1:17" s="2" customFormat="1" ht="11.25">
      <c r="A20" s="439"/>
      <c r="B20" s="439"/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439"/>
      <c r="P20" s="439"/>
      <c r="Q20" s="439"/>
    </row>
    <row r="21" spans="1:17" s="39" customFormat="1" ht="11.25">
      <c r="A21" s="443" t="str">
        <f>T('[1]p6'!$C$13:$G$13)</f>
        <v>Antônio Luiz de Melo</v>
      </c>
      <c r="B21" s="409"/>
      <c r="C21" s="409"/>
      <c r="D21" s="409"/>
      <c r="E21" s="410"/>
      <c r="F21" s="441"/>
      <c r="G21" s="442"/>
      <c r="H21" s="442"/>
      <c r="I21" s="442"/>
      <c r="J21" s="442"/>
      <c r="K21" s="442"/>
      <c r="L21" s="442"/>
      <c r="M21" s="442"/>
      <c r="N21" s="442"/>
      <c r="O21" s="442"/>
      <c r="P21" s="442"/>
      <c r="Q21" s="442"/>
    </row>
    <row r="22" spans="1:17" s="2" customFormat="1" ht="11.25">
      <c r="A22" s="26">
        <f>IF('[1]p6'!$A$345&lt;&gt;0,'[1]p6'!$A$345,"")</f>
      </c>
      <c r="B22" s="26">
        <f>IF('[1]p6'!$B$345&lt;&gt;0,'[1]p6'!$B$345,"")</f>
        <v>1120</v>
      </c>
      <c r="C22" s="26">
        <f>IF('[1]p6'!$C$345&lt;&gt;0,'[1]p6'!$C$345,"")</f>
      </c>
      <c r="D22" s="26">
        <f>IF('[1]p6'!$D$345&lt;&gt;0,'[1]p6'!$D$345,"")</f>
      </c>
      <c r="E22" s="26">
        <f>IF('[1]p6'!$E$345&lt;&gt;0,'[1]p6'!$E$345,"")</f>
      </c>
      <c r="F22" s="26">
        <f>IF('[1]p6'!$F$345&lt;&gt;0,'[1]p6'!$F$345,"")</f>
      </c>
      <c r="G22" s="26">
        <f>IF('[1]p6'!$G$345&lt;&gt;0,'[1]p6'!$G$345,"")</f>
      </c>
      <c r="H22" s="26">
        <f>IF('[1]p6'!$H$345&lt;&gt;0,'[1]p6'!$H$345,"")</f>
      </c>
      <c r="I22" s="26">
        <f>IF('[1]p6'!$I$345&lt;&gt;0,'[1]p6'!$I$345,"")</f>
      </c>
      <c r="J22" s="26">
        <f>IF('[1]p6'!$J$345&lt;&gt;0,'[1]p6'!$J$345,"")</f>
      </c>
      <c r="K22" s="26">
        <f>IF('[1]p6'!$K$345&lt;&gt;0,'[1]p6'!$K$345,"")</f>
      </c>
      <c r="L22" s="26">
        <f>IF('[1]p6'!$L$345&lt;&gt;0,'[1]p6'!$L$345,"")</f>
      </c>
      <c r="M22" s="26" t="str">
        <f>IF('[1]p6'!$A$348&lt;&gt;0,'[1]p6'!$A$348," ")</f>
        <v> </v>
      </c>
      <c r="N22" s="26" t="str">
        <f>IF('[1]p6'!$B$348&lt;&gt;0,'[1]p6'!$B$348," ")</f>
        <v> </v>
      </c>
      <c r="O22" s="26" t="str">
        <f>IF('[1]p6'!$C$348&lt;&gt;0,'[1]p6'!$C$348," ")</f>
        <v> </v>
      </c>
      <c r="P22" s="26" t="str">
        <f>IF('[1]p6'!$D$348&lt;&gt;0,'[1]p6'!$D$348," ")</f>
        <v> </v>
      </c>
      <c r="Q22" s="26">
        <f>IF('[1]p6'!$E$348&lt;&gt;0,'[1]p6'!$E$348," ")</f>
        <v>1120</v>
      </c>
    </row>
    <row r="23" spans="1:17" s="2" customFormat="1" ht="11.25">
      <c r="A23" s="439"/>
      <c r="B23" s="439"/>
      <c r="C23" s="439"/>
      <c r="D23" s="439"/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</row>
    <row r="24" spans="1:17" s="39" customFormat="1" ht="11.25">
      <c r="A24" s="443" t="str">
        <f>T('[1]p7'!$C$13:$G$13)</f>
        <v>Antônio Pereira Brandão Júnior</v>
      </c>
      <c r="B24" s="409"/>
      <c r="C24" s="409"/>
      <c r="D24" s="409"/>
      <c r="E24" s="410"/>
      <c r="F24" s="441"/>
      <c r="G24" s="442"/>
      <c r="H24" s="442"/>
      <c r="I24" s="442"/>
      <c r="J24" s="442"/>
      <c r="K24" s="442"/>
      <c r="L24" s="442"/>
      <c r="M24" s="442"/>
      <c r="N24" s="442"/>
      <c r="O24" s="442"/>
      <c r="P24" s="442"/>
      <c r="Q24" s="442"/>
    </row>
    <row r="25" spans="1:17" s="2" customFormat="1" ht="11.25">
      <c r="A25" s="26">
        <f>IF('[1]p7'!$A$345&lt;&gt;0,'[1]p7'!$A$345,"")</f>
        <v>1000</v>
      </c>
      <c r="B25" s="26">
        <f>IF('[1]p7'!$B$345&lt;&gt;0,'[1]p7'!$B$345,"")</f>
      </c>
      <c r="C25" s="26">
        <f>IF('[1]p7'!$C$345&lt;&gt;0,'[1]p7'!$C$345,"")</f>
      </c>
      <c r="D25" s="26">
        <f>IF('[1]p7'!$D$345&lt;&gt;0,'[1]p7'!$D$345,"")</f>
      </c>
      <c r="E25" s="26">
        <f>IF('[1]p7'!$E$345&lt;&gt;0,'[1]p7'!$E$345,"")</f>
      </c>
      <c r="F25" s="26">
        <f>IF('[1]p7'!$F$345&lt;&gt;0,'[1]p7'!$F$345,"")</f>
      </c>
      <c r="G25" s="26">
        <f>IF('[1]p7'!$G$345&lt;&gt;0,'[1]p7'!$G$345,"")</f>
      </c>
      <c r="H25" s="26">
        <f>IF('[1]p7'!$H$345&lt;&gt;0,'[1]p7'!$H$345,"")</f>
      </c>
      <c r="I25" s="26">
        <f>IF('[1]p7'!$I$345&lt;&gt;0,'[1]p7'!$I$345,"")</f>
      </c>
      <c r="J25" s="26">
        <f>IF('[1]p7'!$J$345&lt;&gt;0,'[1]p7'!$J$345,"")</f>
      </c>
      <c r="K25" s="26">
        <f>IF('[1]p7'!$K$345&lt;&gt;0,'[1]p7'!$K$345,"")</f>
      </c>
      <c r="L25" s="26">
        <f>IF('[1]p7'!$L$345&lt;&gt;0,'[1]p7'!$L$345,"")</f>
      </c>
      <c r="M25" s="26" t="str">
        <f>IF('[1]p7'!$A$348&lt;&gt;0,'[1]p7'!$A$348," ")</f>
        <v> </v>
      </c>
      <c r="N25" s="26" t="str">
        <f>IF('[1]p7'!$B$348&lt;&gt;0,'[1]p7'!$B$348," ")</f>
        <v> </v>
      </c>
      <c r="O25" s="26" t="str">
        <f>IF('[1]p7'!$C$348&lt;&gt;0,'[1]p7'!$C$348," ")</f>
        <v> </v>
      </c>
      <c r="P25" s="26" t="str">
        <f>IF('[1]p7'!$D$348&lt;&gt;0,'[1]p7'!$D$348," ")</f>
        <v> </v>
      </c>
      <c r="Q25" s="26">
        <f>IF('[1]p7'!$E$348&lt;&gt;0,'[1]p7'!$E$348," ")</f>
        <v>1000</v>
      </c>
    </row>
    <row r="26" spans="1:17" s="2" customFormat="1" ht="11.25">
      <c r="A26" s="439"/>
      <c r="B26" s="439"/>
      <c r="C26" s="439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</row>
    <row r="27" spans="1:17" s="39" customFormat="1" ht="11.25">
      <c r="A27" s="443" t="str">
        <f>T('[1]p8'!$C$13:$G$13)</f>
        <v>Aparecido Jesuino de Souza</v>
      </c>
      <c r="B27" s="409"/>
      <c r="C27" s="409"/>
      <c r="D27" s="409"/>
      <c r="E27" s="410"/>
      <c r="F27" s="441"/>
      <c r="G27" s="442"/>
      <c r="H27" s="442"/>
      <c r="I27" s="442"/>
      <c r="J27" s="442"/>
      <c r="K27" s="442"/>
      <c r="L27" s="442"/>
      <c r="M27" s="442"/>
      <c r="N27" s="442"/>
      <c r="O27" s="442"/>
      <c r="P27" s="442"/>
      <c r="Q27" s="442"/>
    </row>
    <row r="28" spans="1:17" s="2" customFormat="1" ht="11.25">
      <c r="A28" s="26">
        <f>IF('[1]p8'!$A$345&lt;&gt;0,'[1]p8'!$A$345,"")</f>
        <v>800</v>
      </c>
      <c r="B28" s="26">
        <f>IF('[1]p8'!$B$345&lt;&gt;0,'[1]p8'!$B$345,"")</f>
      </c>
      <c r="C28" s="26">
        <f>IF('[1]p8'!$C$345&lt;&gt;0,'[1]p8'!$C$345,"")</f>
      </c>
      <c r="D28" s="26">
        <f>IF('[1]p8'!$D$345&lt;&gt;0,'[1]p8'!$D$345,"")</f>
      </c>
      <c r="E28" s="26">
        <f>IF('[1]p8'!$E$345&lt;&gt;0,'[1]p8'!$E$345,"")</f>
      </c>
      <c r="F28" s="26">
        <f>IF('[1]p8'!$F$345&lt;&gt;0,'[1]p8'!$F$345,"")</f>
      </c>
      <c r="G28" s="26">
        <f>IF('[1]p8'!$G$345&lt;&gt;0,'[1]p8'!$G$345,"")</f>
      </c>
      <c r="H28" s="26">
        <f>IF('[1]p8'!$H$345&lt;&gt;0,'[1]p8'!$H$345,"")</f>
      </c>
      <c r="I28" s="26">
        <f>IF('[1]p8'!$I$345&lt;&gt;0,'[1]p8'!$I$345,"")</f>
        <v>200</v>
      </c>
      <c r="J28" s="26">
        <f>IF('[1]p8'!$J$345&lt;&gt;0,'[1]p8'!$J$345,"")</f>
      </c>
      <c r="K28" s="26">
        <f>IF('[1]p8'!$K$345&lt;&gt;0,'[1]p8'!$K$345,"")</f>
      </c>
      <c r="L28" s="26">
        <f>IF('[1]p8'!$L$345&lt;&gt;0,'[1]p8'!$L$345,"")</f>
      </c>
      <c r="M28" s="26" t="str">
        <f>IF('[1]p8'!$A$348&lt;&gt;0,'[1]p8'!$A$348," ")</f>
        <v> </v>
      </c>
      <c r="N28" s="26" t="str">
        <f>IF('[1]p8'!$B$348&lt;&gt;0,'[1]p8'!$B$348," ")</f>
        <v> </v>
      </c>
      <c r="O28" s="26" t="str">
        <f>IF('[1]p8'!$C$348&lt;&gt;0,'[1]p8'!$C$348," ")</f>
        <v> </v>
      </c>
      <c r="P28" s="26" t="str">
        <f>IF('[1]p8'!$D$348&lt;&gt;0,'[1]p8'!$D$348," ")</f>
        <v> </v>
      </c>
      <c r="Q28" s="26">
        <f>IF('[1]p8'!$E$348&lt;&gt;0,'[1]p8'!$E$348," ")</f>
        <v>1000</v>
      </c>
    </row>
    <row r="29" spans="1:17" s="2" customFormat="1" ht="11.25">
      <c r="A29" s="439"/>
      <c r="B29" s="439"/>
      <c r="C29" s="439"/>
      <c r="D29" s="439"/>
      <c r="E29" s="439"/>
      <c r="F29" s="439"/>
      <c r="G29" s="439"/>
      <c r="H29" s="439"/>
      <c r="I29" s="439"/>
      <c r="J29" s="439"/>
      <c r="K29" s="439"/>
      <c r="L29" s="439"/>
      <c r="M29" s="439"/>
      <c r="N29" s="439"/>
      <c r="O29" s="439"/>
      <c r="P29" s="439"/>
      <c r="Q29" s="439"/>
    </row>
    <row r="30" spans="1:17" s="39" customFormat="1" ht="11.25">
      <c r="A30" s="354" t="str">
        <f>T('[1]p9'!$C$13:$G$13)</f>
        <v>Braulio Maia Junior</v>
      </c>
      <c r="B30" s="409"/>
      <c r="C30" s="409"/>
      <c r="D30" s="409"/>
      <c r="E30" s="410"/>
      <c r="F30" s="441"/>
      <c r="G30" s="442"/>
      <c r="H30" s="442"/>
      <c r="I30" s="442"/>
      <c r="J30" s="442"/>
      <c r="K30" s="442"/>
      <c r="L30" s="442"/>
      <c r="M30" s="442"/>
      <c r="N30" s="442"/>
      <c r="O30" s="442"/>
      <c r="P30" s="442"/>
      <c r="Q30" s="442"/>
    </row>
    <row r="31" spans="1:17" s="2" customFormat="1" ht="11.25">
      <c r="A31" s="49">
        <f>IF('[1]p9'!$A$345&lt;&gt;0,'[1]p9'!$A$345,"")</f>
      </c>
      <c r="B31" s="26">
        <f>IF('[1]p9'!$B$345&lt;&gt;0,'[1]p9'!$B$345,"")</f>
      </c>
      <c r="C31" s="26">
        <f>IF('[1]p9'!$C$345&lt;&gt;0,'[1]p9'!$C$345,"")</f>
      </c>
      <c r="D31" s="26">
        <f>IF('[1]p9'!$D$345&lt;&gt;0,'[1]p9'!$D$345,"")</f>
        <v>90</v>
      </c>
      <c r="E31" s="26">
        <f>IF('[1]p9'!$E$345&lt;&gt;0,'[1]p9'!$E$345,"")</f>
      </c>
      <c r="F31" s="26">
        <f>IF('[1]p9'!$F$345&lt;&gt;0,'[1]p9'!$F$345,"")</f>
        <v>90</v>
      </c>
      <c r="G31" s="26">
        <f>IF('[1]p9'!$G$345&lt;&gt;0,'[1]p9'!$G$345,"")</f>
      </c>
      <c r="H31" s="26">
        <f>IF('[1]p9'!$H$345&lt;&gt;0,'[1]p9'!$H$345,"")</f>
        <v>180</v>
      </c>
      <c r="I31" s="26">
        <f>IF('[1]p9'!$I$345&lt;&gt;0,'[1]p9'!$I$345,"")</f>
        <v>80</v>
      </c>
      <c r="J31" s="26">
        <f>IF('[1]p9'!$J$345&lt;&gt;0,'[1]p9'!$J$345,"")</f>
      </c>
      <c r="K31" s="26">
        <f>IF('[1]p9'!$K$345&lt;&gt;0,'[1]p9'!$K$345,"")</f>
      </c>
      <c r="L31" s="26">
        <f>IF('[1]p9'!$L$345&lt;&gt;0,'[1]p9'!$L$345,"")</f>
      </c>
      <c r="M31" s="26">
        <f>IF('[1]p9'!$A$348&lt;&gt;0,'[1]p9'!$A$348," ")</f>
        <v>500</v>
      </c>
      <c r="N31" s="26" t="str">
        <f>IF('[1]p9'!$B$348&lt;&gt;0,'[1]p9'!$B$348," ")</f>
        <v> </v>
      </c>
      <c r="O31" s="26" t="str">
        <f>IF('[1]p9'!$C$348&lt;&gt;0,'[1]p9'!$C$348," ")</f>
        <v> </v>
      </c>
      <c r="P31" s="26" t="str">
        <f>IF('[1]p9'!$D$348&lt;&gt;0,'[1]p9'!$D$348," ")</f>
        <v> </v>
      </c>
      <c r="Q31" s="26">
        <f>IF('[1]p9'!$E$348&lt;&gt;0,'[1]p9'!$E$348," ")</f>
        <v>940</v>
      </c>
    </row>
    <row r="32" spans="1:17" s="2" customFormat="1" ht="11.25">
      <c r="A32" s="439"/>
      <c r="B32" s="439"/>
      <c r="C32" s="439"/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39"/>
      <c r="Q32" s="439"/>
    </row>
    <row r="33" spans="1:17" s="39" customFormat="1" ht="11.25">
      <c r="A33" s="354" t="str">
        <f>T('[1]p10'!$C$13:$G$13)</f>
        <v>Claudianor Oliveira Alves</v>
      </c>
      <c r="B33" s="355"/>
      <c r="C33" s="355"/>
      <c r="D33" s="355"/>
      <c r="E33" s="356"/>
      <c r="F33" s="441"/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2"/>
    </row>
    <row r="34" spans="1:17" s="2" customFormat="1" ht="11.25">
      <c r="A34" s="49">
        <f>IF('[1]p10'!$A$345&lt;&gt;0,'[1]p10'!$A$345,"")</f>
      </c>
      <c r="B34" s="49">
        <f>IF('[1]p10'!$B$345&lt;&gt;0,'[1]p10'!$B$345,"")</f>
      </c>
      <c r="C34" s="49">
        <f>IF('[1]p10'!$C$345&lt;&gt;0,'[1]p10'!$C$345,"")</f>
      </c>
      <c r="D34" s="49">
        <f>IF('[1]p10'!$D$345&lt;&gt;0,'[1]p10'!$D$345,"")</f>
        <v>60</v>
      </c>
      <c r="E34" s="49">
        <f>IF('[1]p10'!$E$345&lt;&gt;0,'[1]p10'!$E$345,"")</f>
        <v>60</v>
      </c>
      <c r="F34" s="26">
        <f>IF('[1]p10'!$F$345&lt;&gt;0,'[1]p10'!$F$345,"")</f>
        <v>120</v>
      </c>
      <c r="G34" s="26">
        <f>IF('[1]p10'!$G$345&lt;&gt;0,'[1]p10'!$G$345,"")</f>
      </c>
      <c r="H34" s="26">
        <f>IF('[1]p10'!$H$345&lt;&gt;0,'[1]p10'!$H$345,"")</f>
        <v>260</v>
      </c>
      <c r="I34" s="26">
        <f>IF('[1]p10'!$I$345&lt;&gt;0,'[1]p10'!$I$345,"")</f>
        <v>280</v>
      </c>
      <c r="J34" s="26">
        <f>IF('[1]p10'!$J$345&lt;&gt;0,'[1]p10'!$J$345,"")</f>
      </c>
      <c r="K34" s="26">
        <f>IF('[1]p10'!$K$345&lt;&gt;0,'[1]p10'!$K$345,"")</f>
      </c>
      <c r="L34" s="26">
        <f>IF('[1]p10'!$L$345&lt;&gt;0,'[1]p10'!$L$345,"")</f>
      </c>
      <c r="M34" s="26" t="str">
        <f>IF('[1]p10'!$A$348&lt;&gt;0,'[1]p10'!$A$348," ")</f>
        <v> </v>
      </c>
      <c r="N34" s="26" t="str">
        <f>IF('[1]p10'!$B$348&lt;&gt;0,'[1]p10'!$B$348," ")</f>
        <v> </v>
      </c>
      <c r="O34" s="26">
        <f>IF('[1]p10'!$C$348&lt;&gt;0,'[1]p10'!$C$348," ")</f>
        <v>20</v>
      </c>
      <c r="P34" s="26">
        <f>IF('[1]p10'!$D$348&lt;&gt;0,'[1]p10'!$D$348," ")</f>
        <v>150</v>
      </c>
      <c r="Q34" s="26">
        <f>IF('[1]p10'!$E$348&lt;&gt;0,'[1]p10'!$E$348," ")</f>
        <v>950</v>
      </c>
    </row>
    <row r="35" spans="1:17" s="2" customFormat="1" ht="11.25">
      <c r="A35" s="439"/>
      <c r="B35" s="439"/>
      <c r="C35" s="439"/>
      <c r="D35" s="439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39"/>
    </row>
    <row r="36" spans="1:17" s="39" customFormat="1" ht="11.25">
      <c r="A36" s="354" t="str">
        <f>T('[1]p11'!$C$13:$G$13)</f>
        <v>Daniel Cordeiro de Morais Filho</v>
      </c>
      <c r="B36" s="355"/>
      <c r="C36" s="355"/>
      <c r="D36" s="355"/>
      <c r="E36" s="356"/>
      <c r="F36" s="441"/>
      <c r="G36" s="442"/>
      <c r="H36" s="442"/>
      <c r="I36" s="442"/>
      <c r="J36" s="442"/>
      <c r="K36" s="442"/>
      <c r="L36" s="442"/>
      <c r="M36" s="442"/>
      <c r="N36" s="442"/>
      <c r="O36" s="442"/>
      <c r="P36" s="442"/>
      <c r="Q36" s="442"/>
    </row>
    <row r="37" spans="1:17" s="2" customFormat="1" ht="11.25">
      <c r="A37" s="49">
        <f>IF('[1]p11'!$A$345&lt;&gt;0,'[1]p11'!$A$345,"")</f>
      </c>
      <c r="B37" s="49">
        <f>IF('[1]p11'!$B$345&lt;&gt;0,'[1]p11'!$B$345,"")</f>
      </c>
      <c r="C37" s="49">
        <f>IF('[1]p11'!$C$345&lt;&gt;0,'[1]p11'!$C$345,"")</f>
      </c>
      <c r="D37" s="49">
        <f>IF('[1]p11'!$D$345&lt;&gt;0,'[1]p11'!$D$345,"")</f>
        <v>150</v>
      </c>
      <c r="E37" s="49">
        <f>IF('[1]p11'!$E$345&lt;&gt;0,'[1]p11'!$E$345,"")</f>
      </c>
      <c r="F37" s="26">
        <f>IF('[1]p11'!$F$345&lt;&gt;0,'[1]p11'!$F$345,"")</f>
        <v>210</v>
      </c>
      <c r="G37" s="26">
        <f>IF('[1]p11'!$G$345&lt;&gt;0,'[1]p11'!$G$345,"")</f>
        <v>90</v>
      </c>
      <c r="H37" s="26">
        <f>IF('[1]p11'!$H$345&lt;&gt;0,'[1]p11'!$H$345,"")</f>
        <v>130</v>
      </c>
      <c r="I37" s="26">
        <f>IF('[1]p11'!$I$345&lt;&gt;0,'[1]p11'!$I$345,"")</f>
        <v>120</v>
      </c>
      <c r="J37" s="26">
        <f>IF('[1]p11'!$J$345&lt;&gt;0,'[1]p11'!$J$345,"")</f>
      </c>
      <c r="K37" s="26">
        <f>IF('[1]p11'!$K$345&lt;&gt;0,'[1]p11'!$K$345,"")</f>
        <v>15</v>
      </c>
      <c r="L37" s="26">
        <f>IF('[1]p11'!$L$345&lt;&gt;0,'[1]p11'!$L$345,"")</f>
        <v>48</v>
      </c>
      <c r="M37" s="26" t="str">
        <f>IF('[1]p11'!$A$348&lt;&gt;0,'[1]p11'!$A$348," ")</f>
        <v> </v>
      </c>
      <c r="N37" s="26" t="str">
        <f>IF('[1]p11'!$B$348&lt;&gt;0,'[1]p11'!$B$348," ")</f>
        <v> </v>
      </c>
      <c r="O37" s="26" t="str">
        <f>IF('[1]p11'!$C$348&lt;&gt;0,'[1]p11'!$C$348," ")</f>
        <v> </v>
      </c>
      <c r="P37" s="26">
        <f>IF('[1]p11'!$D$348&lt;&gt;0,'[1]p11'!$D$348," ")</f>
        <v>150</v>
      </c>
      <c r="Q37" s="26">
        <f>IF('[1]p11'!$E$348&lt;&gt;0,'[1]p11'!$E$348," ")</f>
        <v>913</v>
      </c>
    </row>
    <row r="38" spans="1:17" s="2" customFormat="1" ht="11.25">
      <c r="A38" s="439"/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</row>
    <row r="39" spans="1:17" s="2" customFormat="1" ht="11.25">
      <c r="A39" s="354" t="str">
        <f>T('[1]p12'!$C$13:$G$13)</f>
        <v>Daniel Marinho Pellegrino</v>
      </c>
      <c r="B39" s="355"/>
      <c r="C39" s="355"/>
      <c r="D39" s="355"/>
      <c r="E39" s="356"/>
      <c r="F39" s="441"/>
      <c r="G39" s="442"/>
      <c r="H39" s="442"/>
      <c r="I39" s="442"/>
      <c r="J39" s="442"/>
      <c r="K39" s="442"/>
      <c r="L39" s="442"/>
      <c r="M39" s="442"/>
      <c r="N39" s="442"/>
      <c r="O39" s="442"/>
      <c r="P39" s="442"/>
      <c r="Q39" s="442"/>
    </row>
    <row r="40" spans="1:17" s="2" customFormat="1" ht="11.25">
      <c r="A40" s="49">
        <f>IF('[1]p12'!$A$345&lt;&gt;0,'[1]p12'!$A$345,"")</f>
      </c>
      <c r="B40" s="49">
        <f>IF('[1]p12'!$B$345&lt;&gt;0,'[1]p12'!$B$345,"")</f>
      </c>
      <c r="C40" s="49">
        <f>IF('[1]p12'!$C$345&lt;&gt;0,'[1]p12'!$C$345,"")</f>
      </c>
      <c r="D40" s="49">
        <f>IF('[1]p12'!$D$345&lt;&gt;0,'[1]p12'!$D$345,"")</f>
        <v>60</v>
      </c>
      <c r="E40" s="49">
        <f>IF('[1]p12'!$E$345&lt;&gt;0,'[1]p12'!$E$345,"")</f>
        <v>40</v>
      </c>
      <c r="F40" s="26">
        <f>IF('[1]p12'!$F$345&lt;&gt;0,'[1]p12'!$F$345,"")</f>
        <v>240</v>
      </c>
      <c r="G40" s="26">
        <f>IF('[1]p12'!$G$345&lt;&gt;0,'[1]p12'!$G$345,"")</f>
      </c>
      <c r="H40" s="26">
        <f>IF('[1]p12'!$H$345&lt;&gt;0,'[1]p12'!$H$345,"")</f>
      </c>
      <c r="I40" s="26">
        <f>IF('[1]p12'!$I$345&lt;&gt;0,'[1]p12'!$I$345,"")</f>
        <v>250</v>
      </c>
      <c r="J40" s="26">
        <f>IF('[1]p12'!$J$345&lt;&gt;0,'[1]p12'!$J$345,"")</f>
      </c>
      <c r="K40" s="26">
        <f>IF('[1]p12'!$K$345&lt;&gt;0,'[1]p12'!$K$345,"")</f>
      </c>
      <c r="L40" s="26">
        <f>IF('[1]p12'!$L$345&lt;&gt;0,'[1]p12'!$L$345,"")</f>
        <v>100</v>
      </c>
      <c r="M40" s="26" t="str">
        <f>IF('[1]p12'!$A$348&lt;&gt;0,'[1]p12'!$A$348," ")</f>
        <v> </v>
      </c>
      <c r="N40" s="26" t="str">
        <f>IF('[1]p12'!$B$348&lt;&gt;0,'[1]p12'!$B$348," ")</f>
        <v> </v>
      </c>
      <c r="O40" s="26">
        <f>IF('[1]p12'!$C$348&lt;&gt;0,'[1]p12'!$C$348," ")</f>
        <v>2</v>
      </c>
      <c r="P40" s="26">
        <f>IF('[1]p12'!$D$348&lt;&gt;0,'[1]p12'!$D$348," ")</f>
        <v>200</v>
      </c>
      <c r="Q40" s="26">
        <f>IF('[1]p12'!$E$348&lt;&gt;0,'[1]p12'!$E$348," ")</f>
        <v>892</v>
      </c>
    </row>
    <row r="41" spans="1:17" s="2" customFormat="1" ht="11.25">
      <c r="A41" s="354" t="str">
        <f>T('[1]p13'!$C$13:$G$13)</f>
        <v>Florence Ayres Campello de Oliveira</v>
      </c>
      <c r="B41" s="355"/>
      <c r="C41" s="355"/>
      <c r="D41" s="355"/>
      <c r="E41" s="356"/>
      <c r="F41" s="441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</row>
    <row r="42" spans="1:17" s="2" customFormat="1" ht="11.25">
      <c r="A42" s="49">
        <f>IF('[1]p13'!$A$345&lt;&gt;0,'[1]p13'!$A$345,"")</f>
      </c>
      <c r="B42" s="49">
        <f>IF('[1]p13'!$B$345&lt;&gt;0,'[1]p13'!$B$345,"")</f>
      </c>
      <c r="C42" s="49">
        <f>IF('[1]p13'!$C$345&lt;&gt;0,'[1]p13'!$C$345,"")</f>
      </c>
      <c r="D42" s="49">
        <f>IF('[1]p13'!$D$345&lt;&gt;0,'[1]p13'!$D$345,"")</f>
        <v>180</v>
      </c>
      <c r="E42" s="49">
        <f>IF('[1]p13'!$E$345&lt;&gt;0,'[1]p13'!$E$345,"")</f>
      </c>
      <c r="F42" s="26">
        <f>IF('[1]p13'!$F$345&lt;&gt;0,'[1]p13'!$F$345,"")</f>
        <v>540</v>
      </c>
      <c r="G42" s="26">
        <f>IF('[1]p13'!$G$345&lt;&gt;0,'[1]p13'!$G$345,"")</f>
      </c>
      <c r="H42" s="26">
        <f>IF('[1]p13'!$H$345&lt;&gt;0,'[1]p13'!$H$345,"")</f>
      </c>
      <c r="I42" s="26">
        <f>IF('[1]p13'!$I$345&lt;&gt;0,'[1]p13'!$I$345,"")</f>
      </c>
      <c r="J42" s="26">
        <f>IF('[1]p13'!$J$345&lt;&gt;0,'[1]p13'!$J$345,"")</f>
      </c>
      <c r="K42" s="26">
        <f>IF('[1]p13'!$K$345&lt;&gt;0,'[1]p13'!$K$345,"")</f>
      </c>
      <c r="L42" s="26">
        <f>IF('[1]p13'!$L$345&lt;&gt;0,'[1]p13'!$L$345,"")</f>
      </c>
      <c r="M42" s="26" t="str">
        <f>IF('[1]p13'!$A$348&lt;&gt;0,'[1]p13'!$A$348," ")</f>
        <v> </v>
      </c>
      <c r="N42" s="26">
        <f>IF('[1]p13'!$B$348&lt;&gt;0,'[1]p13'!$B$348," ")</f>
        <v>40</v>
      </c>
      <c r="O42" s="26">
        <f>IF('[1]p13'!$C$348&lt;&gt;0,'[1]p13'!$C$348," ")</f>
        <v>14</v>
      </c>
      <c r="P42" s="26" t="str">
        <f>IF('[1]p13'!$D$348&lt;&gt;0,'[1]p13'!$D$348," ")</f>
        <v> </v>
      </c>
      <c r="Q42" s="26">
        <f>IF('[1]p13'!$E$348&lt;&gt;0,'[1]p13'!$E$348," ")</f>
        <v>774</v>
      </c>
    </row>
    <row r="43" spans="1:17" s="2" customFormat="1" ht="11.25">
      <c r="A43" s="439"/>
      <c r="B43" s="439"/>
      <c r="C43" s="439"/>
      <c r="D43" s="439"/>
      <c r="E43" s="439"/>
      <c r="F43" s="439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</row>
    <row r="44" spans="1:17" s="2" customFormat="1" ht="11.25">
      <c r="A44" s="354" t="str">
        <f>T('[1]p14'!$C$13:$G$13)</f>
        <v>Francisco Antônio Morais de Souza</v>
      </c>
      <c r="B44" s="355"/>
      <c r="C44" s="355"/>
      <c r="D44" s="355"/>
      <c r="E44" s="356"/>
      <c r="F44" s="441"/>
      <c r="G44" s="442"/>
      <c r="H44" s="442"/>
      <c r="I44" s="442"/>
      <c r="J44" s="442"/>
      <c r="K44" s="442"/>
      <c r="L44" s="442"/>
      <c r="M44" s="442"/>
      <c r="N44" s="442"/>
      <c r="O44" s="442"/>
      <c r="P44" s="442"/>
      <c r="Q44" s="442"/>
    </row>
    <row r="45" spans="1:17" s="2" customFormat="1" ht="11.25">
      <c r="A45" s="49">
        <f>IF('[1]p14'!$A$345&lt;&gt;0,'[1]p14'!$A$345,"")</f>
      </c>
      <c r="B45" s="49">
        <f>IF('[1]p14'!$B$345&lt;&gt;0,'[1]p14'!$B$345,"")</f>
      </c>
      <c r="C45" s="49">
        <f>IF('[1]p14'!$C$345&lt;&gt;0,'[1]p14'!$C$345,"")</f>
      </c>
      <c r="D45" s="49">
        <f>IF('[1]p14'!$D$345&lt;&gt;0,'[1]p14'!$D$345,"")</f>
        <v>60</v>
      </c>
      <c r="E45" s="49">
        <f>IF('[1]p14'!$E$345&lt;&gt;0,'[1]p14'!$E$345,"")</f>
        <v>60</v>
      </c>
      <c r="F45" s="26">
        <f>IF('[1]p14'!$F$345&lt;&gt;0,'[1]p14'!$F$345,"")</f>
        <v>240</v>
      </c>
      <c r="G45" s="26">
        <f>IF('[1]p14'!$G$345&lt;&gt;0,'[1]p14'!$G$345,"")</f>
        <v>60</v>
      </c>
      <c r="H45" s="26">
        <f>IF('[1]p14'!$H$345&lt;&gt;0,'[1]p14'!$H$345,"")</f>
        <v>220</v>
      </c>
      <c r="I45" s="26">
        <f>IF('[1]p14'!$I$345&lt;&gt;0,'[1]p14'!$I$345,"")</f>
        <v>100</v>
      </c>
      <c r="J45" s="26">
        <f>IF('[1]p14'!$J$345&lt;&gt;0,'[1]p14'!$J$345,"")</f>
        <v>4</v>
      </c>
      <c r="K45" s="26">
        <f>IF('[1]p14'!$K$345&lt;&gt;0,'[1]p14'!$K$345,"")</f>
        <v>80</v>
      </c>
      <c r="L45" s="26">
        <f>IF('[1]p14'!$L$345&lt;&gt;0,'[1]p14'!$L$345,"")</f>
        <v>6</v>
      </c>
      <c r="M45" s="26" t="str">
        <f>IF('[1]p14'!$A$348&lt;&gt;0,'[1]p14'!$A$348," ")</f>
        <v> </v>
      </c>
      <c r="N45" s="26">
        <f>IF('[1]p14'!$B$348&lt;&gt;0,'[1]p14'!$B$348," ")</f>
        <v>4</v>
      </c>
      <c r="O45" s="26">
        <f>IF('[1]p14'!$C$348&lt;&gt;0,'[1]p14'!$C$348," ")</f>
        <v>12</v>
      </c>
      <c r="P45" s="26" t="str">
        <f>IF('[1]p14'!$D$348&lt;&gt;0,'[1]p14'!$D$348," ")</f>
        <v> </v>
      </c>
      <c r="Q45" s="26">
        <f>IF('[1]p14'!$E$348&lt;&gt;0,'[1]p14'!$E$348," ")</f>
        <v>846</v>
      </c>
    </row>
    <row r="46" spans="1:17" s="2" customFormat="1" ht="11.25">
      <c r="A46" s="439"/>
      <c r="B46" s="439"/>
      <c r="C46" s="439"/>
      <c r="D46" s="439"/>
      <c r="E46" s="439"/>
      <c r="F46" s="439"/>
      <c r="G46" s="439"/>
      <c r="H46" s="439"/>
      <c r="I46" s="439"/>
      <c r="J46" s="439"/>
      <c r="K46" s="439"/>
      <c r="L46" s="439"/>
      <c r="M46" s="439"/>
      <c r="N46" s="439"/>
      <c r="O46" s="439"/>
      <c r="P46" s="439"/>
      <c r="Q46" s="439"/>
    </row>
    <row r="47" spans="1:17" s="2" customFormat="1" ht="11.25">
      <c r="A47" s="354" t="str">
        <f>T('[1]p15'!$C$13:$G$13)</f>
        <v>Gilberto da Silva Matos</v>
      </c>
      <c r="B47" s="355"/>
      <c r="C47" s="355"/>
      <c r="D47" s="355"/>
      <c r="E47" s="356"/>
      <c r="F47" s="441"/>
      <c r="G47" s="442"/>
      <c r="H47" s="442"/>
      <c r="I47" s="442"/>
      <c r="J47" s="442"/>
      <c r="K47" s="442"/>
      <c r="L47" s="442"/>
      <c r="M47" s="442"/>
      <c r="N47" s="442"/>
      <c r="O47" s="442"/>
      <c r="P47" s="442"/>
      <c r="Q47" s="442"/>
    </row>
    <row r="48" spans="1:17" s="2" customFormat="1" ht="11.25">
      <c r="A48" s="49">
        <f>IF('[1]p15'!$A$345&lt;&gt;0,'[1]p15'!$A$345,"")</f>
        <v>1000</v>
      </c>
      <c r="B48" s="49">
        <f>IF('[1]p15'!$B$345&lt;&gt;0,'[1]p15'!$B$345,"")</f>
      </c>
      <c r="C48" s="49">
        <f>IF('[1]p15'!$C$345&lt;&gt;0,'[1]p15'!$C$345,"")</f>
      </c>
      <c r="D48" s="49">
        <f>IF('[1]p15'!$D$345&lt;&gt;0,'[1]p15'!$D$345,"")</f>
      </c>
      <c r="E48" s="49">
        <f>IF('[1]p15'!$E$345&lt;&gt;0,'[1]p15'!$E$345,"")</f>
      </c>
      <c r="F48" s="26">
        <f>IF('[1]p15'!$F$345&lt;&gt;0,'[1]p15'!$F$345,"")</f>
      </c>
      <c r="G48" s="26">
        <f>IF('[1]p15'!$G$345&lt;&gt;0,'[1]p15'!$G$345,"")</f>
      </c>
      <c r="H48" s="26">
        <f>IF('[1]p15'!$H$345&lt;&gt;0,'[1]p15'!$H$345,"")</f>
      </c>
      <c r="I48" s="26">
        <f>IF('[1]p15'!$I$345&lt;&gt;0,'[1]p15'!$I$345,"")</f>
      </c>
      <c r="J48" s="26">
        <f>IF('[1]p15'!$J$345&lt;&gt;0,'[1]p15'!$J$345,"")</f>
      </c>
      <c r="K48" s="26">
        <f>IF('[1]p15'!$K$345&lt;&gt;0,'[1]p15'!$K$345,"")</f>
      </c>
      <c r="L48" s="26">
        <f>IF('[1]p15'!$L$345&lt;&gt;0,'[1]p15'!$L$345,"")</f>
      </c>
      <c r="M48" s="26" t="str">
        <f>IF('[1]p15'!$A$348&lt;&gt;0,'[1]p15'!$A$348," ")</f>
        <v> </v>
      </c>
      <c r="N48" s="26" t="str">
        <f>IF('[1]p15'!$B$348&lt;&gt;0,'[1]p15'!$B$348," ")</f>
        <v> </v>
      </c>
      <c r="O48" s="26" t="str">
        <f>IF('[1]p15'!$C$348&lt;&gt;0,'[1]p15'!$C$348," ")</f>
        <v> </v>
      </c>
      <c r="P48" s="26" t="str">
        <f>IF('[1]p15'!$D$348&lt;&gt;0,'[1]p15'!$D$348," ")</f>
        <v> </v>
      </c>
      <c r="Q48" s="26">
        <f>IF('[1]p15'!$E$348&lt;&gt;0,'[1]p15'!$E$348," ")</f>
        <v>1000</v>
      </c>
    </row>
    <row r="49" spans="1:17" s="2" customFormat="1" ht="11.25">
      <c r="A49" s="439"/>
      <c r="B49" s="439"/>
      <c r="C49" s="439"/>
      <c r="D49" s="439"/>
      <c r="E49" s="439"/>
      <c r="F49" s="439"/>
      <c r="G49" s="439"/>
      <c r="H49" s="439"/>
      <c r="I49" s="439"/>
      <c r="J49" s="439"/>
      <c r="K49" s="439"/>
      <c r="L49" s="439"/>
      <c r="M49" s="439"/>
      <c r="N49" s="439"/>
      <c r="O49" s="439"/>
      <c r="P49" s="439"/>
      <c r="Q49" s="439"/>
    </row>
    <row r="50" spans="1:17" s="2" customFormat="1" ht="11.25">
      <c r="A50" s="354" t="str">
        <f>T('[1]p16'!$C$13:$G$13)</f>
        <v>Henrique Fernandes de Lima</v>
      </c>
      <c r="B50" s="355"/>
      <c r="C50" s="355"/>
      <c r="D50" s="355"/>
      <c r="E50" s="356"/>
      <c r="F50" s="441"/>
      <c r="G50" s="442"/>
      <c r="H50" s="442"/>
      <c r="I50" s="442"/>
      <c r="J50" s="442"/>
      <c r="K50" s="442"/>
      <c r="L50" s="442"/>
      <c r="M50" s="442"/>
      <c r="N50" s="442"/>
      <c r="O50" s="442"/>
      <c r="P50" s="442"/>
      <c r="Q50" s="442"/>
    </row>
    <row r="51" spans="1:17" s="2" customFormat="1" ht="11.25">
      <c r="A51" s="49">
        <f>IF('[1]p16'!$A$345&lt;&gt;0,'[1]p16'!$A$345,"")</f>
      </c>
      <c r="B51" s="49">
        <f>IF('[1]p16'!$B$345&lt;&gt;0,'[1]p16'!$B$345,"")</f>
      </c>
      <c r="C51" s="49">
        <f>IF('[1]p16'!$C$345&lt;&gt;0,'[1]p16'!$C$345,"")</f>
        <v>120</v>
      </c>
      <c r="D51" s="49">
        <f>IF('[1]p16'!$D$345&lt;&gt;0,'[1]p16'!$D$345,"")</f>
        <v>150</v>
      </c>
      <c r="E51" s="49">
        <f>IF('[1]p16'!$E$345&lt;&gt;0,'[1]p16'!$E$345,"")</f>
      </c>
      <c r="F51" s="26">
        <f>IF('[1]p16'!$F$345&lt;&gt;0,'[1]p16'!$F$345,"")</f>
        <v>150</v>
      </c>
      <c r="G51" s="26">
        <f>IF('[1]p16'!$G$345&lt;&gt;0,'[1]p16'!$G$345,"")</f>
        <v>80</v>
      </c>
      <c r="H51" s="26">
        <f>IF('[1]p16'!$H$345&lt;&gt;0,'[1]p16'!$H$345,"")</f>
      </c>
      <c r="I51" s="26">
        <f>IF('[1]p16'!$I$345&lt;&gt;0,'[1]p16'!$I$345,"")</f>
        <v>120</v>
      </c>
      <c r="J51" s="26">
        <f>IF('[1]p16'!$J$345&lt;&gt;0,'[1]p16'!$J$345,"")</f>
        <v>120</v>
      </c>
      <c r="K51" s="26">
        <f>IF('[1]p16'!$K$345&lt;&gt;0,'[1]p16'!$K$345,"")</f>
      </c>
      <c r="L51" s="26">
        <f>IF('[1]p16'!$L$345&lt;&gt;0,'[1]p16'!$L$345,"")</f>
      </c>
      <c r="M51" s="26" t="str">
        <f>IF('[1]p16'!$A$348&lt;&gt;0,'[1]p16'!$A$348," ")</f>
        <v> </v>
      </c>
      <c r="N51" s="26" t="str">
        <f>IF('[1]p16'!$B$348&lt;&gt;0,'[1]p16'!$B$348," ")</f>
        <v> </v>
      </c>
      <c r="O51" s="26" t="str">
        <f>IF('[1]p16'!$C$348&lt;&gt;0,'[1]p16'!$C$348," ")</f>
        <v> </v>
      </c>
      <c r="P51" s="26">
        <f>IF('[1]p16'!$D$348&lt;&gt;0,'[1]p16'!$D$348," ")</f>
        <v>240</v>
      </c>
      <c r="Q51" s="26">
        <f>IF('[1]p16'!$E$348&lt;&gt;0,'[1]p16'!$E$348," ")</f>
        <v>980</v>
      </c>
    </row>
    <row r="52" spans="1:17" s="2" customFormat="1" ht="11.25">
      <c r="A52" s="439"/>
      <c r="B52" s="439"/>
      <c r="C52" s="439"/>
      <c r="D52" s="439"/>
      <c r="E52" s="439"/>
      <c r="F52" s="439"/>
      <c r="G52" s="439"/>
      <c r="H52" s="439"/>
      <c r="I52" s="439"/>
      <c r="J52" s="439"/>
      <c r="K52" s="439"/>
      <c r="L52" s="439"/>
      <c r="M52" s="439"/>
      <c r="N52" s="439"/>
      <c r="O52" s="439"/>
      <c r="P52" s="439"/>
      <c r="Q52" s="439"/>
    </row>
    <row r="53" spans="1:17" s="2" customFormat="1" ht="11.25">
      <c r="A53" s="354" t="str">
        <f>T('[1]p17'!$C$13:$G$13)</f>
        <v>Izabel Maria Barbosa de Albuquerque</v>
      </c>
      <c r="B53" s="355"/>
      <c r="C53" s="355"/>
      <c r="D53" s="355"/>
      <c r="E53" s="356"/>
      <c r="F53" s="441"/>
      <c r="G53" s="442"/>
      <c r="H53" s="442"/>
      <c r="I53" s="442"/>
      <c r="J53" s="442"/>
      <c r="K53" s="442"/>
      <c r="L53" s="442"/>
      <c r="M53" s="442"/>
      <c r="N53" s="442"/>
      <c r="O53" s="442"/>
      <c r="P53" s="442"/>
      <c r="Q53" s="442"/>
    </row>
    <row r="54" spans="1:17" s="2" customFormat="1" ht="11.25">
      <c r="A54" s="49">
        <f>IF('[1]p17'!$A$345&lt;&gt;0,'[1]p17'!$A$345,"")</f>
      </c>
      <c r="B54" s="49">
        <f>IF('[1]p17'!$B$345&lt;&gt;0,'[1]p17'!$B$345,"")</f>
      </c>
      <c r="C54" s="49">
        <f>IF('[1]p17'!$C$345&lt;&gt;0,'[1]p17'!$C$345,"")</f>
      </c>
      <c r="D54" s="49">
        <f>IF('[1]p17'!$D$345&lt;&gt;0,'[1]p17'!$D$345,"")</f>
        <v>240</v>
      </c>
      <c r="E54" s="49">
        <f>IF('[1]p17'!$E$345&lt;&gt;0,'[1]p17'!$E$345,"")</f>
      </c>
      <c r="F54" s="26">
        <f>IF('[1]p17'!$F$345&lt;&gt;0,'[1]p17'!$F$345,"")</f>
        <v>410</v>
      </c>
      <c r="G54" s="26">
        <f>IF('[1]p17'!$G$345&lt;&gt;0,'[1]p17'!$G$345,"")</f>
      </c>
      <c r="H54" s="26">
        <f>IF('[1]p17'!$H$345&lt;&gt;0,'[1]p17'!$H$345,"")</f>
      </c>
      <c r="I54" s="26">
        <f>IF('[1]p17'!$I$345&lt;&gt;0,'[1]p17'!$I$345,"")</f>
      </c>
      <c r="J54" s="26">
        <f>IF('[1]p17'!$J$345&lt;&gt;0,'[1]p17'!$J$345,"")</f>
      </c>
      <c r="K54" s="26">
        <f>IF('[1]p17'!$K$345&lt;&gt;0,'[1]p17'!$K$345,"")</f>
      </c>
      <c r="L54" s="26">
        <f>IF('[1]p17'!$L$345&lt;&gt;0,'[1]p17'!$L$345,"")</f>
      </c>
      <c r="M54" s="26" t="str">
        <f>IF('[1]p17'!$A$348&lt;&gt;0,'[1]p17'!$A$348," ")</f>
        <v> </v>
      </c>
      <c r="N54" s="26">
        <f>IF('[1]p17'!$B$348&lt;&gt;0,'[1]p17'!$B$348," ")</f>
        <v>200</v>
      </c>
      <c r="O54" s="26">
        <f>IF('[1]p17'!$C$348&lt;&gt;0,'[1]p17'!$C$348," ")</f>
        <v>10</v>
      </c>
      <c r="P54" s="26" t="str">
        <f>IF('[1]p17'!$D$348&lt;&gt;0,'[1]p17'!$D$348," ")</f>
        <v> </v>
      </c>
      <c r="Q54" s="26">
        <f>IF('[1]p17'!$E$348&lt;&gt;0,'[1]p17'!$E$348," ")</f>
        <v>860</v>
      </c>
    </row>
    <row r="55" spans="1:17" s="2" customFormat="1" ht="11.25">
      <c r="A55" s="439"/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</row>
    <row r="56" spans="1:17" s="2" customFormat="1" ht="11.25">
      <c r="A56" s="354" t="str">
        <f>T('[1]p18'!$C$13:$G$13)</f>
        <v>Jaime Alves Barbosa Sobrinho</v>
      </c>
      <c r="B56" s="355"/>
      <c r="C56" s="355"/>
      <c r="D56" s="355"/>
      <c r="E56" s="356"/>
      <c r="F56" s="441"/>
      <c r="G56" s="442"/>
      <c r="H56" s="442"/>
      <c r="I56" s="442"/>
      <c r="J56" s="442"/>
      <c r="K56" s="442"/>
      <c r="L56" s="442"/>
      <c r="M56" s="442"/>
      <c r="N56" s="442"/>
      <c r="O56" s="442"/>
      <c r="P56" s="442"/>
      <c r="Q56" s="442"/>
    </row>
    <row r="57" spans="1:17" s="2" customFormat="1" ht="11.25">
      <c r="A57" s="49">
        <f>IF('[1]p18'!$A$345&lt;&gt;0,'[1]p18'!$A$345,"")</f>
      </c>
      <c r="B57" s="49">
        <f>IF('[1]p18'!$B$345&lt;&gt;0,'[1]p18'!$B$345,"")</f>
      </c>
      <c r="C57" s="49">
        <f>IF('[1]p18'!$C$345&lt;&gt;0,'[1]p18'!$C$345,"")</f>
      </c>
      <c r="D57" s="49">
        <f>IF('[1]p18'!$D$345&lt;&gt;0,'[1]p18'!$D$345,"")</f>
        <v>60</v>
      </c>
      <c r="E57" s="49">
        <f>IF('[1]p18'!$E$345&lt;&gt;0,'[1]p18'!$E$345,"")</f>
      </c>
      <c r="F57" s="26">
        <f>IF('[1]p18'!$F$345&lt;&gt;0,'[1]p18'!$F$345,"")</f>
        <v>120</v>
      </c>
      <c r="G57" s="26">
        <f>IF('[1]p18'!$G$345&lt;&gt;0,'[1]p18'!$G$345,"")</f>
      </c>
      <c r="H57" s="26">
        <f>IF('[1]p18'!$H$345&lt;&gt;0,'[1]p18'!$H$345,"")</f>
        <v>60</v>
      </c>
      <c r="I57" s="26">
        <f>IF('[1]p18'!$I$345&lt;&gt;0,'[1]p18'!$I$345,"")</f>
        <v>140</v>
      </c>
      <c r="J57" s="26">
        <f>IF('[1]p18'!$J$345&lt;&gt;0,'[1]p18'!$J$345,"")</f>
      </c>
      <c r="K57" s="26">
        <f>IF('[1]p18'!$K$345&lt;&gt;0,'[1]p18'!$K$345,"")</f>
      </c>
      <c r="L57" s="26">
        <f>IF('[1]p18'!$L$345&lt;&gt;0,'[1]p18'!$L$345,"")</f>
      </c>
      <c r="M57" s="26">
        <f>IF('[1]p18'!$A$348&lt;&gt;0,'[1]p18'!$A$348," ")</f>
        <v>500</v>
      </c>
      <c r="N57" s="26" t="str">
        <f>IF('[1]p18'!$B$348&lt;&gt;0,'[1]p18'!$B$348," ")</f>
        <v> </v>
      </c>
      <c r="O57" s="26">
        <f>IF('[1]p18'!$C$348&lt;&gt;0,'[1]p18'!$C$348," ")</f>
        <v>30</v>
      </c>
      <c r="P57" s="26" t="str">
        <f>IF('[1]p18'!$D$348&lt;&gt;0,'[1]p18'!$D$348," ")</f>
        <v> </v>
      </c>
      <c r="Q57" s="26">
        <f>IF('[1]p18'!$E$348&lt;&gt;0,'[1]p18'!$E$348," ")</f>
        <v>910</v>
      </c>
    </row>
    <row r="58" spans="1:17" s="2" customFormat="1" ht="11.25">
      <c r="A58" s="439"/>
      <c r="B58" s="439"/>
      <c r="C58" s="439"/>
      <c r="D58" s="439"/>
      <c r="E58" s="439"/>
      <c r="F58" s="439"/>
      <c r="G58" s="439"/>
      <c r="H58" s="439"/>
      <c r="I58" s="439"/>
      <c r="J58" s="439"/>
      <c r="K58" s="439"/>
      <c r="L58" s="439"/>
      <c r="M58" s="439"/>
      <c r="N58" s="439"/>
      <c r="O58" s="439"/>
      <c r="P58" s="439"/>
      <c r="Q58" s="439"/>
    </row>
    <row r="59" spans="1:17" s="2" customFormat="1" ht="11.25">
      <c r="A59" s="354" t="str">
        <f>T('[1]p19'!$C$13:$G$13)</f>
        <v>José de Arimatéia Fernandes</v>
      </c>
      <c r="B59" s="355"/>
      <c r="C59" s="355"/>
      <c r="D59" s="355"/>
      <c r="E59" s="356"/>
      <c r="F59" s="441"/>
      <c r="G59" s="442"/>
      <c r="H59" s="442"/>
      <c r="I59" s="442"/>
      <c r="J59" s="442"/>
      <c r="K59" s="442"/>
      <c r="L59" s="442"/>
      <c r="M59" s="442"/>
      <c r="N59" s="442"/>
      <c r="O59" s="442"/>
      <c r="P59" s="442"/>
      <c r="Q59" s="442"/>
    </row>
    <row r="60" spans="1:17" s="2" customFormat="1" ht="11.25">
      <c r="A60" s="49">
        <f>IF('[1]p19'!$A$345&lt;&gt;0,'[1]p19'!$A$345,"")</f>
      </c>
      <c r="B60" s="49">
        <f>IF('[1]p19'!$B$345&lt;&gt;0,'[1]p19'!$B$345,"")</f>
      </c>
      <c r="C60" s="49">
        <f>IF('[1]p19'!$C$345&lt;&gt;0,'[1]p19'!$C$345,"")</f>
      </c>
      <c r="D60" s="49">
        <f>IF('[1]p19'!$D$345&lt;&gt;0,'[1]p19'!$D$345,"")</f>
        <v>120</v>
      </c>
      <c r="E60" s="49">
        <f>IF('[1]p19'!$E$345&lt;&gt;0,'[1]p19'!$E$345,"")</f>
        <v>60</v>
      </c>
      <c r="F60" s="26">
        <f>IF('[1]p19'!$F$345&lt;&gt;0,'[1]p19'!$F$345,"")</f>
        <v>180</v>
      </c>
      <c r="G60" s="26">
        <f>IF('[1]p19'!$G$345&lt;&gt;0,'[1]p19'!$G$345,"")</f>
        <v>120</v>
      </c>
      <c r="H60" s="26">
        <f>IF('[1]p19'!$H$345&lt;&gt;0,'[1]p19'!$H$345,"")</f>
        <v>60</v>
      </c>
      <c r="I60" s="26">
        <f>IF('[1]p19'!$I$345&lt;&gt;0,'[1]p19'!$I$345,"")</f>
        <v>30</v>
      </c>
      <c r="J60" s="26">
        <f>IF('[1]p19'!$J$345&lt;&gt;0,'[1]p19'!$J$345,"")</f>
        <v>120</v>
      </c>
      <c r="K60" s="26">
        <f>IF('[1]p19'!$K$345&lt;&gt;0,'[1]p19'!$K$345,"")</f>
        <v>20</v>
      </c>
      <c r="L60" s="26">
        <f>IF('[1]p19'!$L$345&lt;&gt;0,'[1]p19'!$L$345,"")</f>
        <v>90</v>
      </c>
      <c r="M60" s="26" t="str">
        <f>IF('[1]p19'!$A$348&lt;&gt;0,'[1]p19'!$A$348," ")</f>
        <v> </v>
      </c>
      <c r="N60" s="26">
        <f>IF('[1]p19'!$B$348&lt;&gt;0,'[1]p19'!$B$348," ")</f>
        <v>30</v>
      </c>
      <c r="O60" s="26">
        <f>IF('[1]p19'!$C$348&lt;&gt;0,'[1]p19'!$C$348," ")</f>
        <v>15</v>
      </c>
      <c r="P60" s="26" t="str">
        <f>IF('[1]p19'!$D$348&lt;&gt;0,'[1]p19'!$D$348," ")</f>
        <v> </v>
      </c>
      <c r="Q60" s="26">
        <f>IF('[1]p19'!$E$348&lt;&gt;0,'[1]p19'!$E$348," ")</f>
        <v>845</v>
      </c>
    </row>
    <row r="61" spans="1:17" s="2" customFormat="1" ht="11.25">
      <c r="A61" s="439"/>
      <c r="B61" s="439"/>
      <c r="C61" s="439"/>
      <c r="D61" s="439"/>
      <c r="E61" s="439"/>
      <c r="F61" s="439"/>
      <c r="G61" s="439"/>
      <c r="H61" s="439"/>
      <c r="I61" s="439"/>
      <c r="J61" s="439"/>
      <c r="K61" s="439"/>
      <c r="L61" s="439"/>
      <c r="M61" s="439"/>
      <c r="N61" s="439"/>
      <c r="O61" s="439"/>
      <c r="P61" s="439"/>
      <c r="Q61" s="439"/>
    </row>
    <row r="62" spans="1:17" s="2" customFormat="1" ht="11.25">
      <c r="A62" s="354" t="str">
        <f>T('[1]p20'!$C$13:$G$13)</f>
        <v>Joseilson Raimundo de Lima</v>
      </c>
      <c r="B62" s="355"/>
      <c r="C62" s="355"/>
      <c r="D62" s="355"/>
      <c r="E62" s="356"/>
      <c r="F62" s="441"/>
      <c r="G62" s="442"/>
      <c r="H62" s="442"/>
      <c r="I62" s="442"/>
      <c r="J62" s="442"/>
      <c r="K62" s="442"/>
      <c r="L62" s="442"/>
      <c r="M62" s="442"/>
      <c r="N62" s="442"/>
      <c r="O62" s="442"/>
      <c r="P62" s="442"/>
      <c r="Q62" s="442"/>
    </row>
    <row r="63" spans="1:17" s="2" customFormat="1" ht="11.25">
      <c r="A63" s="49">
        <f>IF('[1]p20'!$A$345&lt;&gt;0,'[1]p20'!$A$345,"")</f>
        <v>1000</v>
      </c>
      <c r="B63" s="49">
        <f>IF('[1]p20'!$B$345&lt;&gt;0,'[1]p20'!$B$345,"")</f>
      </c>
      <c r="C63" s="49">
        <f>IF('[1]p20'!$C$345&lt;&gt;0,'[1]p20'!$C$345,"")</f>
      </c>
      <c r="D63" s="49">
        <f>IF('[1]p20'!$D$345&lt;&gt;0,'[1]p20'!$D$345,"")</f>
      </c>
      <c r="E63" s="49">
        <f>IF('[1]p20'!$E$345&lt;&gt;0,'[1]p20'!$E$345,"")</f>
      </c>
      <c r="F63" s="26">
        <f>IF('[1]p20'!$F$345&lt;&gt;0,'[1]p20'!$F$345,"")</f>
      </c>
      <c r="G63" s="26">
        <f>IF('[1]p20'!$G$345&lt;&gt;0,'[1]p20'!$G$345,"")</f>
      </c>
      <c r="H63" s="26">
        <f>IF('[1]p20'!$H$345&lt;&gt;0,'[1]p20'!$H$345,"")</f>
      </c>
      <c r="I63" s="26">
        <f>IF('[1]p20'!$I$345&lt;&gt;0,'[1]p20'!$I$345,"")</f>
      </c>
      <c r="J63" s="26">
        <f>IF('[1]p20'!$J$345&lt;&gt;0,'[1]p20'!$J$345,"")</f>
      </c>
      <c r="K63" s="26">
        <f>IF('[1]p20'!$K$345&lt;&gt;0,'[1]p20'!$K$345,"")</f>
      </c>
      <c r="L63" s="26">
        <f>IF('[1]p20'!$L$345&lt;&gt;0,'[1]p20'!$L$345,"")</f>
      </c>
      <c r="M63" s="26" t="str">
        <f>IF('[1]p20'!$A$348&lt;&gt;0,'[1]p20'!$A$348," ")</f>
        <v> </v>
      </c>
      <c r="N63" s="26" t="str">
        <f>IF('[1]p20'!$B$348&lt;&gt;0,'[1]p20'!$B$348," ")</f>
        <v> </v>
      </c>
      <c r="O63" s="26" t="str">
        <f>IF('[1]p20'!$C$348&lt;&gt;0,'[1]p20'!$C$348," ")</f>
        <v> </v>
      </c>
      <c r="P63" s="26" t="str">
        <f>IF('[1]p20'!$D$348&lt;&gt;0,'[1]p20'!$D$348," ")</f>
        <v> </v>
      </c>
      <c r="Q63" s="26">
        <f>IF('[1]p20'!$E$348&lt;&gt;0,'[1]p20'!$E$348," ")</f>
        <v>1000</v>
      </c>
    </row>
    <row r="64" spans="1:17" s="2" customFormat="1" ht="11.25">
      <c r="A64" s="439"/>
      <c r="B64" s="439"/>
      <c r="C64" s="439"/>
      <c r="D64" s="439"/>
      <c r="E64" s="439"/>
      <c r="F64" s="439"/>
      <c r="G64" s="439"/>
      <c r="H64" s="439"/>
      <c r="I64" s="439"/>
      <c r="J64" s="439"/>
      <c r="K64" s="439"/>
      <c r="L64" s="439"/>
      <c r="M64" s="439"/>
      <c r="N64" s="439"/>
      <c r="O64" s="439"/>
      <c r="P64" s="439"/>
      <c r="Q64" s="439"/>
    </row>
    <row r="65" spans="1:17" s="39" customFormat="1" ht="11.25">
      <c r="A65" s="354" t="str">
        <f>T('[1]p21'!$C$13:$G$13)</f>
        <v>José Lindomberg Possiano Barreiro</v>
      </c>
      <c r="B65" s="355"/>
      <c r="C65" s="355"/>
      <c r="D65" s="355"/>
      <c r="E65" s="356"/>
      <c r="F65" s="441"/>
      <c r="G65" s="442"/>
      <c r="H65" s="442"/>
      <c r="I65" s="442"/>
      <c r="J65" s="442"/>
      <c r="K65" s="442"/>
      <c r="L65" s="442"/>
      <c r="M65" s="442"/>
      <c r="N65" s="442"/>
      <c r="O65" s="442"/>
      <c r="P65" s="442"/>
      <c r="Q65" s="442"/>
    </row>
    <row r="66" spans="1:17" s="2" customFormat="1" ht="11.25">
      <c r="A66" s="49">
        <f>IF('[1]p21'!$A$345&lt;&gt;0,'[1]p21'!$A$345,"")</f>
      </c>
      <c r="B66" s="49">
        <f>IF('[1]p21'!$B$345&lt;&gt;0,'[1]p21'!$B$345,"")</f>
      </c>
      <c r="C66" s="49">
        <f>IF('[1]p21'!$C$345&lt;&gt;0,'[1]p21'!$C$345,"")</f>
        <v>90</v>
      </c>
      <c r="D66" s="49">
        <f>IF('[1]p21'!$D$345&lt;&gt;0,'[1]p21'!$D$345,"")</f>
        <v>180</v>
      </c>
      <c r="E66" s="49">
        <f>IF('[1]p21'!$E$345&lt;&gt;0,'[1]p21'!$E$345,"")</f>
      </c>
      <c r="F66" s="26">
        <f>IF('[1]p21'!$F$345&lt;&gt;0,'[1]p21'!$F$345,"")</f>
        <v>395</v>
      </c>
      <c r="G66" s="26">
        <f>IF('[1]p21'!$G$345&lt;&gt;0,'[1]p21'!$G$345,"")</f>
        <v>105</v>
      </c>
      <c r="H66" s="26">
        <f>IF('[1]p21'!$H$345&lt;&gt;0,'[1]p21'!$H$345,"")</f>
      </c>
      <c r="I66" s="26">
        <f>IF('[1]p21'!$I$345&lt;&gt;0,'[1]p21'!$I$345,"")</f>
      </c>
      <c r="J66" s="26">
        <f>IF('[1]p21'!$J$345&lt;&gt;0,'[1]p21'!$J$345,"")</f>
      </c>
      <c r="K66" s="26">
        <f>IF('[1]p21'!$K$345&lt;&gt;0,'[1]p21'!$K$345,"")</f>
      </c>
      <c r="L66" s="26">
        <f>IF('[1]p21'!$L$345&lt;&gt;0,'[1]p21'!$L$345,"")</f>
      </c>
      <c r="M66" s="26" t="str">
        <f>IF('[1]p21'!$A$348&lt;&gt;0,'[1]p21'!$A$348," ")</f>
        <v> </v>
      </c>
      <c r="N66" s="26" t="str">
        <f>IF('[1]p21'!$B$348&lt;&gt;0,'[1]p21'!$B$348," ")</f>
        <v> </v>
      </c>
      <c r="O66" s="26">
        <f>IF('[1]p21'!$C$348&lt;&gt;0,'[1]p21'!$C$348," ")</f>
        <v>30</v>
      </c>
      <c r="P66" s="26" t="str">
        <f>IF('[1]p21'!$D$348&lt;&gt;0,'[1]p21'!$D$348," ")</f>
        <v> </v>
      </c>
      <c r="Q66" s="26">
        <f>IF('[1]p21'!$E$348&lt;&gt;0,'[1]p21'!$E$348," ")</f>
        <v>800</v>
      </c>
    </row>
    <row r="67" spans="1:17" s="2" customFormat="1" ht="11.25">
      <c r="A67" s="439"/>
      <c r="B67" s="439"/>
      <c r="C67" s="439"/>
      <c r="D67" s="439"/>
      <c r="E67" s="439"/>
      <c r="F67" s="439"/>
      <c r="G67" s="439"/>
      <c r="H67" s="439"/>
      <c r="I67" s="439"/>
      <c r="J67" s="439"/>
      <c r="K67" s="439"/>
      <c r="L67" s="439"/>
      <c r="M67" s="439"/>
      <c r="N67" s="439"/>
      <c r="O67" s="439"/>
      <c r="P67" s="439"/>
      <c r="Q67" s="439"/>
    </row>
    <row r="68" spans="1:17" s="39" customFormat="1" ht="11.25">
      <c r="A68" s="354" t="str">
        <f>T('[1]p22'!$C$13:$G$13)</f>
        <v>José Luiz Neto</v>
      </c>
      <c r="B68" s="355"/>
      <c r="C68" s="355"/>
      <c r="D68" s="355"/>
      <c r="E68" s="356"/>
      <c r="F68" s="441"/>
      <c r="G68" s="442"/>
      <c r="H68" s="442"/>
      <c r="I68" s="442"/>
      <c r="J68" s="442"/>
      <c r="K68" s="442"/>
      <c r="L68" s="442"/>
      <c r="M68" s="442"/>
      <c r="N68" s="442"/>
      <c r="O68" s="442"/>
      <c r="P68" s="442"/>
      <c r="Q68" s="442"/>
    </row>
    <row r="69" spans="1:17" s="2" customFormat="1" ht="11.25">
      <c r="A69" s="49">
        <f>IF('[1]p22'!$A$345&lt;&gt;0,'[1]p22'!$A$345,"")</f>
      </c>
      <c r="B69" s="49">
        <f>IF('[1]p22'!$B$345&lt;&gt;0,'[1]p22'!$B$345,"")</f>
      </c>
      <c r="C69" s="49">
        <f>IF('[1]p22'!$C$345&lt;&gt;0,'[1]p22'!$C$345,"")</f>
      </c>
      <c r="D69" s="49">
        <f>IF('[1]p22'!$D$345&lt;&gt;0,'[1]p22'!$D$345,"")</f>
        <v>180</v>
      </c>
      <c r="E69" s="49">
        <f>IF('[1]p22'!$E$345&lt;&gt;0,'[1]p22'!$E$345,"")</f>
      </c>
      <c r="F69" s="26">
        <f>IF('[1]p22'!$F$345&lt;&gt;0,'[1]p22'!$F$345,"")</f>
        <v>360</v>
      </c>
      <c r="G69" s="26">
        <f>IF('[1]p22'!$G$345&lt;&gt;0,'[1]p22'!$G$345,"")</f>
        <v>64</v>
      </c>
      <c r="H69" s="26">
        <f>IF('[1]p22'!$H$345&lt;&gt;0,'[1]p22'!$H$345,"")</f>
      </c>
      <c r="I69" s="26">
        <f>IF('[1]p22'!$I$345&lt;&gt;0,'[1]p22'!$I$345,"")</f>
      </c>
      <c r="J69" s="26">
        <f>IF('[1]p22'!$J$345&lt;&gt;0,'[1]p22'!$J$345,"")</f>
      </c>
      <c r="K69" s="26">
        <f>IF('[1]p22'!$K$345&lt;&gt;0,'[1]p22'!$K$345,"")</f>
        <v>14</v>
      </c>
      <c r="L69" s="26">
        <f>IF('[1]p22'!$L$345&lt;&gt;0,'[1]p22'!$L$345,"")</f>
      </c>
      <c r="M69" s="26" t="str">
        <f>IF('[1]p22'!$A$348&lt;&gt;0,'[1]p22'!$A$348," ")</f>
        <v> </v>
      </c>
      <c r="N69" s="26">
        <f>IF('[1]p22'!$B$348&lt;&gt;0,'[1]p22'!$B$348," ")</f>
        <v>134</v>
      </c>
      <c r="O69" s="26">
        <f>IF('[1]p22'!$C$348&lt;&gt;0,'[1]p22'!$C$348," ")</f>
        <v>6</v>
      </c>
      <c r="P69" s="26">
        <f>IF('[1]p22'!$D$348&lt;&gt;0,'[1]p22'!$D$348," ")</f>
        <v>46</v>
      </c>
      <c r="Q69" s="26">
        <f>IF('[1]p22'!$E$348&lt;&gt;0,'[1]p22'!$E$348," ")</f>
        <v>804</v>
      </c>
    </row>
    <row r="70" spans="1:17" s="2" customFormat="1" ht="11.25">
      <c r="A70" s="439"/>
      <c r="B70" s="439"/>
      <c r="C70" s="439"/>
      <c r="D70" s="439"/>
      <c r="E70" s="439"/>
      <c r="F70" s="439"/>
      <c r="G70" s="439"/>
      <c r="H70" s="439"/>
      <c r="I70" s="439"/>
      <c r="J70" s="439"/>
      <c r="K70" s="439"/>
      <c r="L70" s="439"/>
      <c r="M70" s="439"/>
      <c r="N70" s="439"/>
      <c r="O70" s="439"/>
      <c r="P70" s="439"/>
      <c r="Q70" s="439"/>
    </row>
    <row r="71" spans="1:17" s="39" customFormat="1" ht="11.25">
      <c r="A71" s="354" t="str">
        <f>T('[1]p23'!$C$13:$G$13)</f>
        <v>Luiz Mendes Albuquerque Neto</v>
      </c>
      <c r="B71" s="355"/>
      <c r="C71" s="355"/>
      <c r="D71" s="355"/>
      <c r="E71" s="356"/>
      <c r="F71" s="441"/>
      <c r="G71" s="442"/>
      <c r="H71" s="442"/>
      <c r="I71" s="442"/>
      <c r="J71" s="442"/>
      <c r="K71" s="442"/>
      <c r="L71" s="442"/>
      <c r="M71" s="442"/>
      <c r="N71" s="442"/>
      <c r="O71" s="442"/>
      <c r="P71" s="442"/>
      <c r="Q71" s="442"/>
    </row>
    <row r="72" spans="1:17" s="2" customFormat="1" ht="11.25">
      <c r="A72" s="49">
        <f>IF('[1]p23'!$A$345&lt;&gt;0,'[1]p23'!$A$345,"")</f>
      </c>
      <c r="B72" s="49">
        <f>IF('[1]p23'!$B$345&lt;&gt;0,'[1]p23'!$B$345,"")</f>
      </c>
      <c r="C72" s="49">
        <f>IF('[1]p23'!$C$345&lt;&gt;0,'[1]p23'!$C$345,"")</f>
        <v>30</v>
      </c>
      <c r="D72" s="49">
        <f>IF('[1]p23'!$D$345&lt;&gt;0,'[1]p23'!$D$345,"")</f>
        <v>240</v>
      </c>
      <c r="E72" s="49">
        <f>IF('[1]p23'!$E$345&lt;&gt;0,'[1]p23'!$E$345,"")</f>
      </c>
      <c r="F72" s="26">
        <f>IF('[1]p23'!$F$345&lt;&gt;0,'[1]p23'!$F$345,"")</f>
        <v>480</v>
      </c>
      <c r="G72" s="26">
        <f>IF('[1]p23'!$G$345&lt;&gt;0,'[1]p23'!$G$345,"")</f>
      </c>
      <c r="H72" s="26">
        <f>IF('[1]p23'!$H$345&lt;&gt;0,'[1]p23'!$H$345,"")</f>
      </c>
      <c r="I72" s="26">
        <f>IF('[1]p23'!$I$345&lt;&gt;0,'[1]p23'!$I$345,"")</f>
      </c>
      <c r="J72" s="26">
        <f>IF('[1]p23'!$J$345&lt;&gt;0,'[1]p23'!$J$345,"")</f>
      </c>
      <c r="K72" s="26">
        <f>IF('[1]p23'!$K$345&lt;&gt;0,'[1]p23'!$K$345,"")</f>
        <v>50</v>
      </c>
      <c r="L72" s="26">
        <f>IF('[1]p23'!$L$345&lt;&gt;0,'[1]p23'!$L$345,"")</f>
      </c>
      <c r="M72" s="26" t="str">
        <f>IF('[1]p23'!$A$348&lt;&gt;0,'[1]p23'!$A$348," ")</f>
        <v> </v>
      </c>
      <c r="N72" s="26">
        <f>IF('[1]p23'!$B$348&lt;&gt;0,'[1]p23'!$B$348," ")</f>
        <v>20</v>
      </c>
      <c r="O72" s="26" t="str">
        <f>IF('[1]p23'!$C$348&lt;&gt;0,'[1]p23'!$C$348," ")</f>
        <v> </v>
      </c>
      <c r="P72" s="26">
        <f>IF('[1]p23'!$D$348&lt;&gt;0,'[1]p23'!$D$348," ")</f>
        <v>42</v>
      </c>
      <c r="Q72" s="26">
        <f>IF('[1]p23'!$E$348&lt;&gt;0,'[1]p23'!$E$348," ")</f>
        <v>862</v>
      </c>
    </row>
    <row r="73" spans="1:17" s="2" customFormat="1" ht="11.25">
      <c r="A73" s="439"/>
      <c r="B73" s="439"/>
      <c r="C73" s="439"/>
      <c r="D73" s="439"/>
      <c r="E73" s="439"/>
      <c r="F73" s="439"/>
      <c r="G73" s="439"/>
      <c r="H73" s="439"/>
      <c r="I73" s="439"/>
      <c r="J73" s="439"/>
      <c r="K73" s="439"/>
      <c r="L73" s="439"/>
      <c r="M73" s="439"/>
      <c r="N73" s="439"/>
      <c r="O73" s="439"/>
      <c r="P73" s="439"/>
      <c r="Q73" s="439"/>
    </row>
    <row r="74" spans="1:17" s="39" customFormat="1" ht="11.25">
      <c r="A74" s="354" t="str">
        <f>T('[1]p24'!$C$13:$G$13)</f>
        <v>Marco Aurélio Soares Souto</v>
      </c>
      <c r="B74" s="355"/>
      <c r="C74" s="355"/>
      <c r="D74" s="355"/>
      <c r="E74" s="356"/>
      <c r="F74" s="441"/>
      <c r="G74" s="442"/>
      <c r="H74" s="442"/>
      <c r="I74" s="442"/>
      <c r="J74" s="442"/>
      <c r="K74" s="442"/>
      <c r="L74" s="442"/>
      <c r="M74" s="442"/>
      <c r="N74" s="442"/>
      <c r="O74" s="442"/>
      <c r="P74" s="442"/>
      <c r="Q74" s="442"/>
    </row>
    <row r="75" spans="1:17" s="2" customFormat="1" ht="11.25">
      <c r="A75" s="49">
        <f>IF('[1]p24'!$A$345&lt;&gt;0,'[1]p24'!$A$345,"")</f>
      </c>
      <c r="B75" s="49">
        <f>IF('[1]p24'!$B$345&lt;&gt;0,'[1]p24'!$B$345,"")</f>
      </c>
      <c r="C75" s="49">
        <f>IF('[1]p24'!$C$345&lt;&gt;0,'[1]p24'!$C$345,"")</f>
      </c>
      <c r="D75" s="49">
        <f>IF('[1]p24'!$D$345&lt;&gt;0,'[1]p24'!$D$345,"")</f>
        <v>120</v>
      </c>
      <c r="E75" s="49">
        <f>IF('[1]p24'!$E$345&lt;&gt;0,'[1]p24'!$E$345,"")</f>
      </c>
      <c r="F75" s="26">
        <f>IF('[1]p24'!$F$345&lt;&gt;0,'[1]p24'!$F$345,"")</f>
        <v>120</v>
      </c>
      <c r="G75" s="26">
        <f>IF('[1]p24'!$G$345&lt;&gt;0,'[1]p24'!$G$345,"")</f>
      </c>
      <c r="H75" s="26">
        <f>IF('[1]p24'!$H$345&lt;&gt;0,'[1]p24'!$H$345,"")</f>
        <v>60</v>
      </c>
      <c r="I75" s="26">
        <f>IF('[1]p24'!$I$345&lt;&gt;0,'[1]p24'!$I$345,"")</f>
        <v>250</v>
      </c>
      <c r="J75" s="26">
        <f>IF('[1]p24'!$J$345&lt;&gt;0,'[1]p24'!$J$345,"")</f>
      </c>
      <c r="K75" s="26">
        <f>IF('[1]p24'!$K$345&lt;&gt;0,'[1]p24'!$K$345,"")</f>
      </c>
      <c r="L75" s="26">
        <f>IF('[1]p24'!$L$345&lt;&gt;0,'[1]p24'!$L$345,"")</f>
        <v>50</v>
      </c>
      <c r="M75" s="26">
        <f>IF('[1]p24'!$A$348&lt;&gt;0,'[1]p24'!$A$348," ")</f>
        <v>240</v>
      </c>
      <c r="N75" s="26" t="str">
        <f>IF('[1]p24'!$B$348&lt;&gt;0,'[1]p24'!$B$348," ")</f>
        <v> </v>
      </c>
      <c r="O75" s="26" t="str">
        <f>IF('[1]p24'!$C$348&lt;&gt;0,'[1]p24'!$C$348," ")</f>
        <v> </v>
      </c>
      <c r="P75" s="26">
        <f>IF('[1]p24'!$D$348&lt;&gt;0,'[1]p24'!$D$348," ")</f>
        <v>60</v>
      </c>
      <c r="Q75" s="26">
        <f>IF('[1]p24'!$E$348&lt;&gt;0,'[1]p24'!$E$348," ")</f>
        <v>900</v>
      </c>
    </row>
    <row r="76" spans="1:17" s="2" customFormat="1" ht="11.25">
      <c r="A76" s="439"/>
      <c r="B76" s="439"/>
      <c r="C76" s="439"/>
      <c r="D76" s="439"/>
      <c r="E76" s="439"/>
      <c r="F76" s="439"/>
      <c r="G76" s="439"/>
      <c r="H76" s="439"/>
      <c r="I76" s="439"/>
      <c r="J76" s="439"/>
      <c r="K76" s="439"/>
      <c r="L76" s="439"/>
      <c r="M76" s="439"/>
      <c r="N76" s="439"/>
      <c r="O76" s="439"/>
      <c r="P76" s="439"/>
      <c r="Q76" s="439"/>
    </row>
    <row r="77" spans="1:17" s="39" customFormat="1" ht="11.25">
      <c r="A77" s="354" t="str">
        <f>T('[1]p25'!$C$13:$G$13)</f>
        <v>Marisa de Sales Monteiro</v>
      </c>
      <c r="B77" s="355"/>
      <c r="C77" s="355"/>
      <c r="D77" s="355"/>
      <c r="E77" s="356"/>
      <c r="F77" s="441"/>
      <c r="G77" s="442"/>
      <c r="H77" s="442"/>
      <c r="I77" s="442"/>
      <c r="J77" s="442"/>
      <c r="K77" s="442"/>
      <c r="L77" s="442"/>
      <c r="M77" s="442"/>
      <c r="N77" s="442"/>
      <c r="O77" s="442"/>
      <c r="P77" s="442"/>
      <c r="Q77" s="442"/>
    </row>
    <row r="78" spans="1:17" s="2" customFormat="1" ht="11.25">
      <c r="A78" s="49">
        <f>IF('[1]p25'!$A$345&lt;&gt;0,'[1]p25'!$A$345,"")</f>
      </c>
      <c r="B78" s="49">
        <f>IF('[1]p25'!$B$345&lt;&gt;0,'[1]p25'!$B$345,"")</f>
      </c>
      <c r="C78" s="49">
        <f>IF('[1]p25'!$C$345&lt;&gt;0,'[1]p25'!$C$345,"")</f>
        <v>90</v>
      </c>
      <c r="D78" s="49">
        <f>IF('[1]p25'!$D$345&lt;&gt;0,'[1]p25'!$D$345,"")</f>
        <v>180</v>
      </c>
      <c r="E78" s="49">
        <f>IF('[1]p25'!$E$345&lt;&gt;0,'[1]p25'!$E$345,"")</f>
      </c>
      <c r="F78" s="26">
        <f>IF('[1]p25'!$F$345&lt;&gt;0,'[1]p25'!$F$345,"")</f>
        <v>360</v>
      </c>
      <c r="G78" s="26">
        <f>IF('[1]p25'!$G$345&lt;&gt;0,'[1]p25'!$G$345,"")</f>
      </c>
      <c r="H78" s="26">
        <f>IF('[1]p25'!$H$345&lt;&gt;0,'[1]p25'!$H$345,"")</f>
      </c>
      <c r="I78" s="26">
        <f>IF('[1]p25'!$I$345&lt;&gt;0,'[1]p25'!$I$345,"")</f>
      </c>
      <c r="J78" s="26">
        <f>IF('[1]p25'!$J$345&lt;&gt;0,'[1]p25'!$J$345,"")</f>
      </c>
      <c r="K78" s="26">
        <f>IF('[1]p25'!$K$345&lt;&gt;0,'[1]p25'!$K$345,"")</f>
      </c>
      <c r="L78" s="26">
        <f>IF('[1]p25'!$L$345&lt;&gt;0,'[1]p25'!$L$345,"")</f>
      </c>
      <c r="M78" s="26" t="str">
        <f>IF('[1]p25'!$A$348&lt;&gt;0,'[1]p25'!$A$348," ")</f>
        <v> </v>
      </c>
      <c r="N78" s="26" t="str">
        <f>IF('[1]p25'!$B$348&lt;&gt;0,'[1]p25'!$B$348," ")</f>
        <v> </v>
      </c>
      <c r="O78" s="26" t="str">
        <f>IF('[1]p25'!$C$348&lt;&gt;0,'[1]p25'!$C$348," ")</f>
        <v> </v>
      </c>
      <c r="P78" s="26" t="str">
        <f>IF('[1]p25'!$D$348&lt;&gt;0,'[1]p25'!$D$348," ")</f>
        <v> </v>
      </c>
      <c r="Q78" s="26">
        <f>IF('[1]p25'!$E$348&lt;&gt;0,'[1]p25'!$E$348," ")</f>
        <v>630</v>
      </c>
    </row>
    <row r="79" spans="1:17" s="2" customFormat="1" ht="11.25">
      <c r="A79" s="439"/>
      <c r="B79" s="439"/>
      <c r="C79" s="439"/>
      <c r="D79" s="439"/>
      <c r="E79" s="439"/>
      <c r="F79" s="439"/>
      <c r="G79" s="439"/>
      <c r="H79" s="439"/>
      <c r="I79" s="439"/>
      <c r="J79" s="439"/>
      <c r="K79" s="439"/>
      <c r="L79" s="439"/>
      <c r="M79" s="439"/>
      <c r="N79" s="439"/>
      <c r="O79" s="439"/>
      <c r="P79" s="439"/>
      <c r="Q79" s="439"/>
    </row>
    <row r="80" spans="1:17" s="39" customFormat="1" ht="11.25">
      <c r="A80" s="354" t="str">
        <f>T('[1]p26'!$C$13:$G$13)</f>
        <v>Miriam Costa</v>
      </c>
      <c r="B80" s="355"/>
      <c r="C80" s="355"/>
      <c r="D80" s="355"/>
      <c r="E80" s="356"/>
      <c r="F80" s="441"/>
      <c r="G80" s="442"/>
      <c r="H80" s="442"/>
      <c r="I80" s="442"/>
      <c r="J80" s="442"/>
      <c r="K80" s="442"/>
      <c r="L80" s="442"/>
      <c r="M80" s="442"/>
      <c r="N80" s="442"/>
      <c r="O80" s="442"/>
      <c r="P80" s="442"/>
      <c r="Q80" s="442"/>
    </row>
    <row r="81" spans="1:17" s="2" customFormat="1" ht="11.25">
      <c r="A81" s="26">
        <f>IF('[1]p26'!$A$345&lt;&gt;0,'[1]p26'!$A$345,"")</f>
      </c>
      <c r="B81" s="26">
        <f>IF('[1]p26'!$B$345&lt;&gt;0,'[1]p26'!$B$345,"")</f>
      </c>
      <c r="C81" s="26">
        <f>IF('[1]p26'!$C$345&lt;&gt;0,'[1]p26'!$C$345,"")</f>
      </c>
      <c r="D81" s="26">
        <f>IF('[1]p26'!$D$345&lt;&gt;0,'[1]p26'!$D$345,"")</f>
        <v>180</v>
      </c>
      <c r="E81" s="26">
        <f>IF('[1]p26'!$E$345&lt;&gt;0,'[1]p26'!$E$345,"")</f>
      </c>
      <c r="F81" s="26">
        <f>IF('[1]p26'!$F$345&lt;&gt;0,'[1]p26'!$F$345,"")</f>
        <v>420</v>
      </c>
      <c r="G81" s="26">
        <f>IF('[1]p26'!$G$345&lt;&gt;0,'[1]p26'!$G$345,"")</f>
      </c>
      <c r="H81" s="26">
        <f>IF('[1]p26'!$H$345&lt;&gt;0,'[1]p26'!$H$345,"")</f>
      </c>
      <c r="I81" s="26">
        <f>IF('[1]p26'!$I$345&lt;&gt;0,'[1]p26'!$I$345,"")</f>
      </c>
      <c r="J81" s="26">
        <f>IF('[1]p26'!$J$345&lt;&gt;0,'[1]p26'!$J$345,"")</f>
        <v>160</v>
      </c>
      <c r="K81" s="26">
        <f>IF('[1]p26'!$K$345&lt;&gt;0,'[1]p26'!$K$345,"")</f>
      </c>
      <c r="L81" s="26">
        <f>IF('[1]p26'!$L$345&lt;&gt;0,'[1]p26'!$L$345,"")</f>
      </c>
      <c r="M81" s="26" t="str">
        <f>IF('[1]p26'!$A$348&lt;&gt;0,'[1]p26'!$A$348," ")</f>
        <v> </v>
      </c>
      <c r="N81" s="26" t="str">
        <f>IF('[1]p26'!$B$348&lt;&gt;0,'[1]p26'!$B$348," ")</f>
        <v> </v>
      </c>
      <c r="O81" s="26">
        <f>IF('[1]p26'!$C$348&lt;&gt;0,'[1]p26'!$C$348," ")</f>
        <v>40</v>
      </c>
      <c r="P81" s="26" t="str">
        <f>IF('[1]p26'!$D$348&lt;&gt;0,'[1]p26'!$D$348," ")</f>
        <v> </v>
      </c>
      <c r="Q81" s="26">
        <f>IF('[1]p26'!$E$348&lt;&gt;0,'[1]p26'!$E$348," ")</f>
        <v>800</v>
      </c>
    </row>
    <row r="82" spans="1:17" s="39" customFormat="1" ht="11.25">
      <c r="A82" s="354" t="str">
        <f>T('[1]p27'!$C$13:$G$13)</f>
        <v>Rosana Marques da Silva</v>
      </c>
      <c r="B82" s="355"/>
      <c r="C82" s="355"/>
      <c r="D82" s="355"/>
      <c r="E82" s="356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s="2" customFormat="1" ht="11.25">
      <c r="A83" s="26">
        <f>IF('[1]p27'!$A$345&lt;&gt;0,'[1]p27'!$A$345,"")</f>
      </c>
      <c r="B83" s="26">
        <f>IF('[1]p27'!$B$345&lt;&gt;0,'[1]p27'!$B$345,"")</f>
      </c>
      <c r="C83" s="26">
        <f>IF('[1]p27'!$C$345&lt;&gt;0,'[1]p27'!$C$345,"")</f>
      </c>
      <c r="D83" s="26">
        <f>IF('[1]p27'!$D$345&lt;&gt;0,'[1]p27'!$D$345,"")</f>
        <v>180</v>
      </c>
      <c r="E83" s="26">
        <f>IF('[1]p27'!$E$345&lt;&gt;0,'[1]p27'!$E$345,"")</f>
      </c>
      <c r="F83" s="26">
        <f>IF('[1]p27'!$F$345&lt;&gt;0,'[1]p27'!$F$345,"")</f>
        <v>130</v>
      </c>
      <c r="G83" s="26">
        <f>IF('[1]p27'!$G$345&lt;&gt;0,'[1]p27'!$G$345,"")</f>
        <v>60</v>
      </c>
      <c r="H83" s="26">
        <f>IF('[1]p27'!$H$345&lt;&gt;0,'[1]p27'!$H$345,"")</f>
        <v>70</v>
      </c>
      <c r="I83" s="26">
        <f>IF('[1]p27'!$I$345&lt;&gt;0,'[1]p27'!$I$345,"")</f>
        <v>90</v>
      </c>
      <c r="J83" s="26">
        <f>IF('[1]p27'!$J$345&lt;&gt;0,'[1]p27'!$J$345,"")</f>
      </c>
      <c r="K83" s="26">
        <f>IF('[1]p27'!$K$345&lt;&gt;0,'[1]p27'!$K$345,"")</f>
        <v>20</v>
      </c>
      <c r="L83" s="26">
        <f>IF('[1]p27'!$L$345&lt;&gt;0,'[1]p27'!$L$345,"")</f>
      </c>
      <c r="M83" s="26">
        <f>IF('[1]p27'!$A$348&lt;&gt;0,'[1]p27'!$A$348," ")</f>
        <v>400</v>
      </c>
      <c r="N83" s="26" t="str">
        <f>IF('[1]p27'!$B$348&lt;&gt;0,'[1]p27'!$B$348," ")</f>
        <v> </v>
      </c>
      <c r="O83" s="26" t="str">
        <f>IF('[1]p27'!$C$348&lt;&gt;0,'[1]p27'!$C$348," ")</f>
        <v> </v>
      </c>
      <c r="P83" s="26">
        <f>IF('[1]p27'!$D$348&lt;&gt;0,'[1]p27'!$D$348," ")</f>
        <v>50</v>
      </c>
      <c r="Q83" s="26">
        <f>IF('[1]p27'!$E$348&lt;&gt;0,'[1]p27'!$E$348," ")</f>
        <v>1000</v>
      </c>
    </row>
    <row r="84" spans="1:17" s="2" customFormat="1" ht="11.25">
      <c r="A84" s="439"/>
      <c r="B84" s="439"/>
      <c r="C84" s="439"/>
      <c r="D84" s="439"/>
      <c r="E84" s="439"/>
      <c r="F84" s="439"/>
      <c r="G84" s="439"/>
      <c r="H84" s="439"/>
      <c r="I84" s="439"/>
      <c r="J84" s="439"/>
      <c r="K84" s="439"/>
      <c r="L84" s="439"/>
      <c r="M84" s="439"/>
      <c r="N84" s="439"/>
      <c r="O84" s="439"/>
      <c r="P84" s="439"/>
      <c r="Q84" s="439"/>
    </row>
    <row r="85" spans="1:17" s="39" customFormat="1" ht="11.25">
      <c r="A85" s="354" t="str">
        <f>T('[1]p28'!$C$13:$G$13)</f>
        <v>Rosângela Silveira do Nascimento</v>
      </c>
      <c r="B85" s="355"/>
      <c r="C85" s="355"/>
      <c r="D85" s="355"/>
      <c r="E85" s="356"/>
      <c r="F85" s="441"/>
      <c r="G85" s="442"/>
      <c r="H85" s="442"/>
      <c r="I85" s="442"/>
      <c r="J85" s="442"/>
      <c r="K85" s="442"/>
      <c r="L85" s="442"/>
      <c r="M85" s="442"/>
      <c r="N85" s="442"/>
      <c r="O85" s="442"/>
      <c r="P85" s="442"/>
      <c r="Q85" s="442"/>
    </row>
    <row r="86" spans="1:17" s="2" customFormat="1" ht="11.25">
      <c r="A86" s="26">
        <f>IF('[1]p28'!$A$345&lt;&gt;0,'[1]p28'!$A$345,"")</f>
      </c>
      <c r="B86" s="26">
        <f>IF('[1]p28'!$B$345&lt;&gt;0,'[1]p28'!$B$345,"")</f>
      </c>
      <c r="C86" s="26">
        <f>IF('[1]p28'!$C$345&lt;&gt;0,'[1]p28'!$C$345,"")</f>
        <v>220</v>
      </c>
      <c r="D86" s="26">
        <f>IF('[1]p28'!$D$345&lt;&gt;0,'[1]p28'!$D$345,"")</f>
        <v>180</v>
      </c>
      <c r="E86" s="26">
        <f>IF('[1]p28'!$E$345&lt;&gt;0,'[1]p28'!$E$345,"")</f>
      </c>
      <c r="F86" s="26">
        <f>IF('[1]p28'!$F$345&lt;&gt;0,'[1]p28'!$F$345,"")</f>
        <v>360</v>
      </c>
      <c r="G86" s="26">
        <f>IF('[1]p28'!$G$345&lt;&gt;0,'[1]p28'!$G$345,"")</f>
      </c>
      <c r="H86" s="26">
        <f>IF('[1]p28'!$H$345&lt;&gt;0,'[1]p28'!$H$345,"")</f>
      </c>
      <c r="I86" s="26">
        <f>IF('[1]p28'!$I$345&lt;&gt;0,'[1]p28'!$I$345,"")</f>
      </c>
      <c r="J86" s="26">
        <f>IF('[1]p28'!$J$345&lt;&gt;0,'[1]p28'!$J$345,"")</f>
      </c>
      <c r="K86" s="26">
        <f>IF('[1]p28'!$K$345&lt;&gt;0,'[1]p28'!$K$345,"")</f>
      </c>
      <c r="L86" s="26">
        <f>IF('[1]p28'!$L$345&lt;&gt;0,'[1]p28'!$L$345,"")</f>
      </c>
      <c r="M86" s="26" t="str">
        <f>IF('[1]p28'!$A$348&lt;&gt;0,'[1]p28'!$A$348," ")</f>
        <v> </v>
      </c>
      <c r="N86" s="26">
        <f>IF('[1]p28'!$B$348&lt;&gt;0,'[1]p28'!$B$348," ")</f>
        <v>120</v>
      </c>
      <c r="O86" s="26">
        <f>IF('[1]p28'!$C$348&lt;&gt;0,'[1]p28'!$C$348," ")</f>
        <v>15</v>
      </c>
      <c r="P86" s="26">
        <f>IF('[1]p28'!$D$348&lt;&gt;0,'[1]p28'!$D$348," ")</f>
        <v>100</v>
      </c>
      <c r="Q86" s="26">
        <f>IF('[1]p28'!$E$348&lt;&gt;0,'[1]p28'!$E$348," ")</f>
        <v>995</v>
      </c>
    </row>
    <row r="87" spans="1:17" s="2" customFormat="1" ht="11.25">
      <c r="A87" s="439"/>
      <c r="B87" s="439"/>
      <c r="C87" s="439"/>
      <c r="D87" s="439"/>
      <c r="E87" s="439"/>
      <c r="F87" s="439"/>
      <c r="G87" s="439"/>
      <c r="H87" s="439"/>
      <c r="I87" s="439"/>
      <c r="J87" s="439"/>
      <c r="K87" s="439"/>
      <c r="L87" s="439"/>
      <c r="M87" s="439"/>
      <c r="N87" s="439"/>
      <c r="O87" s="439"/>
      <c r="P87" s="439"/>
      <c r="Q87" s="439"/>
    </row>
    <row r="88" spans="1:17" s="39" customFormat="1" ht="11.25">
      <c r="A88" s="354" t="str">
        <f>T('[1]p29'!$C$13:$G$13)</f>
        <v>Sérgio Mota Alves</v>
      </c>
      <c r="B88" s="355"/>
      <c r="C88" s="355"/>
      <c r="D88" s="355"/>
      <c r="E88" s="356"/>
      <c r="F88" s="441"/>
      <c r="G88" s="442"/>
      <c r="H88" s="442"/>
      <c r="I88" s="442"/>
      <c r="J88" s="442"/>
      <c r="K88" s="442"/>
      <c r="L88" s="442"/>
      <c r="M88" s="442"/>
      <c r="N88" s="442"/>
      <c r="O88" s="442"/>
      <c r="P88" s="442"/>
      <c r="Q88" s="442"/>
    </row>
    <row r="89" spans="1:17" s="2" customFormat="1" ht="11.25">
      <c r="A89" s="49">
        <f>IF('[1]p29'!$A$345&lt;&gt;0,'[1]p29'!$A$345,"")</f>
        <v>1000</v>
      </c>
      <c r="B89" s="49">
        <f>IF('[1]p29'!$B$345&lt;&gt;0,'[1]p29'!$B$345,"")</f>
      </c>
      <c r="C89" s="49">
        <f>IF('[1]p29'!$C$345&lt;&gt;0,'[1]p29'!$C$345,"")</f>
      </c>
      <c r="D89" s="49">
        <f>IF('[1]p29'!$D$345&lt;&gt;0,'[1]p29'!$D$345,"")</f>
      </c>
      <c r="E89" s="49">
        <f>IF('[1]p29'!$E$345&lt;&gt;0,'[1]p29'!$E$345,"")</f>
      </c>
      <c r="F89" s="26">
        <f>IF('[1]p29'!$F$345&lt;&gt;0,'[1]p29'!$F$345,"")</f>
      </c>
      <c r="G89" s="26">
        <f>IF('[1]p29'!$G$345&lt;&gt;0,'[1]p29'!$G$345,"")</f>
      </c>
      <c r="H89" s="26">
        <f>IF('[1]p29'!$H$345&lt;&gt;0,'[1]p29'!$H$345,"")</f>
      </c>
      <c r="I89" s="26">
        <f>IF('[1]p29'!$I$345&lt;&gt;0,'[1]p29'!$I$345,"")</f>
      </c>
      <c r="J89" s="26">
        <f>IF('[1]p29'!$J$345&lt;&gt;0,'[1]p29'!$J$345,"")</f>
      </c>
      <c r="K89" s="26">
        <f>IF('[1]p29'!$K$345&lt;&gt;0,'[1]p29'!$K$345,"")</f>
      </c>
      <c r="L89" s="26">
        <f>IF('[1]p29'!$L$345&lt;&gt;0,'[1]p29'!$L$345,"")</f>
      </c>
      <c r="M89" s="26" t="str">
        <f>IF('[1]p29'!$A$348&lt;&gt;0,'[1]p29'!$A$348," ")</f>
        <v> </v>
      </c>
      <c r="N89" s="26" t="str">
        <f>IF('[1]p29'!$B$348&lt;&gt;0,'[1]p29'!$B$348," ")</f>
        <v> </v>
      </c>
      <c r="O89" s="26" t="str">
        <f>IF('[1]p29'!$C$348&lt;&gt;0,'[1]p29'!$C$348," ")</f>
        <v> </v>
      </c>
      <c r="P89" s="26" t="str">
        <f>IF('[1]p29'!$D$348&lt;&gt;0,'[1]p29'!$D$348," ")</f>
        <v> </v>
      </c>
      <c r="Q89" s="26">
        <f>IF('[1]p29'!$E$348&lt;&gt;0,'[1]p29'!$E$348," ")</f>
        <v>1000</v>
      </c>
    </row>
    <row r="90" spans="1:17" s="2" customFormat="1" ht="11.25">
      <c r="A90" s="439"/>
      <c r="B90" s="439"/>
      <c r="C90" s="439"/>
      <c r="D90" s="439"/>
      <c r="E90" s="439"/>
      <c r="F90" s="439"/>
      <c r="G90" s="439"/>
      <c r="H90" s="439"/>
      <c r="I90" s="439"/>
      <c r="J90" s="439"/>
      <c r="K90" s="439"/>
      <c r="L90" s="439"/>
      <c r="M90" s="439"/>
      <c r="N90" s="439"/>
      <c r="O90" s="439"/>
      <c r="P90" s="439"/>
      <c r="Q90" s="439"/>
    </row>
    <row r="91" spans="1:17" s="39" customFormat="1" ht="11.25">
      <c r="A91" s="354" t="str">
        <f>T('[1]p30'!$C$13:$G$13)</f>
        <v>Vandik Estevam Barbosa</v>
      </c>
      <c r="B91" s="355"/>
      <c r="C91" s="355"/>
      <c r="D91" s="355"/>
      <c r="E91" s="356"/>
      <c r="F91" s="441"/>
      <c r="G91" s="442"/>
      <c r="H91" s="442"/>
      <c r="I91" s="442"/>
      <c r="J91" s="442"/>
      <c r="K91" s="442"/>
      <c r="L91" s="442"/>
      <c r="M91" s="442"/>
      <c r="N91" s="442"/>
      <c r="O91" s="442"/>
      <c r="P91" s="442"/>
      <c r="Q91" s="442"/>
    </row>
    <row r="92" spans="1:17" s="2" customFormat="1" ht="11.25">
      <c r="A92" s="49">
        <f>IF('[1]p30'!$A$345&lt;&gt;0,'[1]p30'!$A$345,"")</f>
      </c>
      <c r="B92" s="49">
        <f>IF('[1]p30'!$B$345&lt;&gt;0,'[1]p30'!$B$345,"")</f>
      </c>
      <c r="C92" s="49">
        <f>IF('[1]p30'!$C$345&lt;&gt;0,'[1]p30'!$C$345,"")</f>
      </c>
      <c r="D92" s="49">
        <f>IF('[1]p30'!$D$345&lt;&gt;0,'[1]p30'!$D$345,"")</f>
        <v>180</v>
      </c>
      <c r="E92" s="49">
        <f>IF('[1]p30'!$E$345&lt;&gt;0,'[1]p30'!$E$345,"")</f>
      </c>
      <c r="F92" s="26">
        <f>IF('[1]p30'!$F$345&lt;&gt;0,'[1]p30'!$F$345,"")</f>
        <v>420</v>
      </c>
      <c r="G92" s="26">
        <f>IF('[1]p30'!$G$345&lt;&gt;0,'[1]p30'!$G$345,"")</f>
        <v>180</v>
      </c>
      <c r="H92" s="26">
        <f>IF('[1]p30'!$H$345&lt;&gt;0,'[1]p30'!$H$345,"")</f>
      </c>
      <c r="I92" s="26">
        <f>IF('[1]p30'!$I$345&lt;&gt;0,'[1]p30'!$I$345,"")</f>
      </c>
      <c r="J92" s="26">
        <f>IF('[1]p30'!$J$345&lt;&gt;0,'[1]p30'!$J$345,"")</f>
      </c>
      <c r="K92" s="26">
        <f>IF('[1]p30'!$K$345&lt;&gt;0,'[1]p30'!$K$345,"")</f>
      </c>
      <c r="L92" s="26">
        <f>IF('[1]p30'!$L$345&lt;&gt;0,'[1]p30'!$L$345,"")</f>
      </c>
      <c r="M92" s="26" t="str">
        <f>IF('[1]p30'!$A$348&lt;&gt;0,'[1]p30'!$A$348," ")</f>
        <v> </v>
      </c>
      <c r="N92" s="26" t="str">
        <f>IF('[1]p30'!$B$348&lt;&gt;0,'[1]p30'!$B$348," ")</f>
        <v> </v>
      </c>
      <c r="O92" s="26">
        <f>IF('[1]p30'!$C$348&lt;&gt;0,'[1]p30'!$C$348," ")</f>
        <v>20</v>
      </c>
      <c r="P92" s="26" t="str">
        <f>IF('[1]p30'!$D$348&lt;&gt;0,'[1]p30'!$D$348," ")</f>
        <v> </v>
      </c>
      <c r="Q92" s="26">
        <f>IF('[1]p30'!$E$348&lt;&gt;0,'[1]p30'!$E$348," ")</f>
        <v>800</v>
      </c>
    </row>
    <row r="93" spans="1:17" s="2" customFormat="1" ht="11.25">
      <c r="A93" s="439"/>
      <c r="B93" s="439"/>
      <c r="C93" s="439"/>
      <c r="D93" s="439"/>
      <c r="E93" s="439"/>
      <c r="F93" s="439"/>
      <c r="G93" s="439"/>
      <c r="H93" s="439"/>
      <c r="I93" s="439"/>
      <c r="J93" s="439"/>
      <c r="K93" s="439"/>
      <c r="L93" s="439"/>
      <c r="M93" s="439"/>
      <c r="N93" s="439"/>
      <c r="O93" s="439"/>
      <c r="P93" s="439"/>
      <c r="Q93" s="439"/>
    </row>
    <row r="94" spans="1:17" s="39" customFormat="1" ht="11.25">
      <c r="A94" s="354" t="str">
        <f>T('[1]p31'!$C$13:$G$13)</f>
        <v>Vanio Fragoso de Melo</v>
      </c>
      <c r="B94" s="355"/>
      <c r="C94" s="355"/>
      <c r="D94" s="355"/>
      <c r="E94" s="356"/>
      <c r="F94" s="441"/>
      <c r="G94" s="442"/>
      <c r="H94" s="442"/>
      <c r="I94" s="442"/>
      <c r="J94" s="442"/>
      <c r="K94" s="442"/>
      <c r="L94" s="442"/>
      <c r="M94" s="442"/>
      <c r="N94" s="442"/>
      <c r="O94" s="442"/>
      <c r="P94" s="442"/>
      <c r="Q94" s="442"/>
    </row>
    <row r="95" spans="1:17" s="2" customFormat="1" ht="11.25">
      <c r="A95" s="49">
        <f>IF('[1]p31'!$A$345&lt;&gt;0,'[1]p31'!$A$345,"")</f>
      </c>
      <c r="B95" s="49">
        <f>IF('[1]p31'!$B$345&lt;&gt;0,'[1]p31'!$B$345,"")</f>
      </c>
      <c r="C95" s="49">
        <f>IF('[1]p31'!$C$345&lt;&gt;0,'[1]p31'!$C$345,"")</f>
        <v>30</v>
      </c>
      <c r="D95" s="49">
        <f>IF('[1]p31'!$D$345&lt;&gt;0,'[1]p31'!$D$345,"")</f>
        <v>75</v>
      </c>
      <c r="E95" s="49">
        <f>IF('[1]p31'!$E$345&lt;&gt;0,'[1]p31'!$E$345,"")</f>
        <v>60</v>
      </c>
      <c r="F95" s="26">
        <f>IF('[1]p31'!$F$345&lt;&gt;0,'[1]p31'!$F$345,"")</f>
        <v>180</v>
      </c>
      <c r="G95" s="26">
        <f>IF('[1]p31'!$G$345&lt;&gt;0,'[1]p31'!$G$345,"")</f>
        <v>60</v>
      </c>
      <c r="H95" s="26">
        <f>IF('[1]p31'!$H$345&lt;&gt;0,'[1]p31'!$H$345,"")</f>
        <v>30</v>
      </c>
      <c r="I95" s="26">
        <f>IF('[1]p31'!$I$345&lt;&gt;0,'[1]p31'!$I$345,"")</f>
        <v>120</v>
      </c>
      <c r="J95" s="26">
        <f>IF('[1]p31'!$J$345&lt;&gt;0,'[1]p31'!$J$345,"")</f>
      </c>
      <c r="K95" s="26">
        <f>IF('[1]p31'!$K$345&lt;&gt;0,'[1]p31'!$K$345,"")</f>
        <v>20</v>
      </c>
      <c r="L95" s="26">
        <f>IF('[1]p31'!$L$345&lt;&gt;0,'[1]p31'!$L$345,"")</f>
        <v>26</v>
      </c>
      <c r="M95" s="26" t="str">
        <f>IF('[1]p31'!$A$348&lt;&gt;0,'[1]p31'!$A$348," ")</f>
        <v> </v>
      </c>
      <c r="N95" s="26" t="str">
        <f>IF('[1]p31'!$B$348&lt;&gt;0,'[1]p31'!$B$348," ")</f>
        <v> </v>
      </c>
      <c r="O95" s="26">
        <f>IF('[1]p31'!$C$348&lt;&gt;0,'[1]p31'!$C$348," ")</f>
        <v>20</v>
      </c>
      <c r="P95" s="26" t="str">
        <f>IF('[1]p31'!$D$348&lt;&gt;0,'[1]p31'!$D$348," ")</f>
        <v> </v>
      </c>
      <c r="Q95" s="26">
        <f>IF('[1]p31'!$E$348&lt;&gt;0,'[1]p31'!$E$348," ")</f>
        <v>621</v>
      </c>
    </row>
    <row r="96" spans="1:17" s="2" customFormat="1" ht="11.25">
      <c r="A96" s="439"/>
      <c r="B96" s="439"/>
      <c r="C96" s="439"/>
      <c r="D96" s="439"/>
      <c r="E96" s="439"/>
      <c r="F96" s="439"/>
      <c r="G96" s="439"/>
      <c r="H96" s="439"/>
      <c r="I96" s="439"/>
      <c r="J96" s="439"/>
      <c r="K96" s="439"/>
      <c r="L96" s="439"/>
      <c r="M96" s="439"/>
      <c r="N96" s="439"/>
      <c r="O96" s="439"/>
      <c r="P96" s="439"/>
      <c r="Q96" s="439"/>
    </row>
    <row r="97" spans="1:17" s="39" customFormat="1" ht="11.25">
      <c r="A97" s="354" t="str">
        <f>T('[1]p32'!$C$13:$G$13)</f>
        <v>Antonio Gomes Nunes</v>
      </c>
      <c r="B97" s="355"/>
      <c r="C97" s="355"/>
      <c r="D97" s="355"/>
      <c r="E97" s="356"/>
      <c r="F97" s="441"/>
      <c r="G97" s="442"/>
      <c r="H97" s="442"/>
      <c r="I97" s="442"/>
      <c r="J97" s="442"/>
      <c r="K97" s="442"/>
      <c r="L97" s="442"/>
      <c r="M97" s="442"/>
      <c r="N97" s="442"/>
      <c r="O97" s="442"/>
      <c r="P97" s="442"/>
      <c r="Q97" s="442"/>
    </row>
    <row r="98" spans="1:17" s="2" customFormat="1" ht="11.25">
      <c r="A98" s="49">
        <f>IF('[1]p32'!$A$345&lt;&gt;0,'[1]p32'!$A$345,"")</f>
      </c>
      <c r="B98" s="49">
        <f>IF('[1]p32'!$B$345&lt;&gt;0,'[1]p32'!$B$345,"")</f>
      </c>
      <c r="C98" s="49">
        <f>IF('[1]p32'!$C$345&lt;&gt;0,'[1]p32'!$C$345,"")</f>
      </c>
      <c r="D98" s="49">
        <f>IF('[1]p32'!$D$345&lt;&gt;0,'[1]p32'!$D$345,"")</f>
        <v>240</v>
      </c>
      <c r="E98" s="49">
        <f>IF('[1]p32'!$E$345&lt;&gt;0,'[1]p32'!$E$345,"")</f>
      </c>
      <c r="F98" s="26">
        <f>IF('[1]p32'!$F$345&lt;&gt;0,'[1]p32'!$F$345,"")</f>
        <v>480</v>
      </c>
      <c r="G98" s="26">
        <f>IF('[1]p32'!$G$345&lt;&gt;0,'[1]p32'!$G$345,"")</f>
        <v>120</v>
      </c>
      <c r="H98" s="26">
        <f>IF('[1]p32'!$H$345&lt;&gt;0,'[1]p32'!$H$345,"")</f>
      </c>
      <c r="I98" s="26">
        <f>IF('[1]p32'!$I$345&lt;&gt;0,'[1]p32'!$I$345,"")</f>
      </c>
      <c r="J98" s="26">
        <f>IF('[1]p32'!$J$345&lt;&gt;0,'[1]p32'!$J$345,"")</f>
      </c>
      <c r="K98" s="26">
        <f>IF('[1]p32'!$K$345&lt;&gt;0,'[1]p32'!$K$345,"")</f>
      </c>
      <c r="L98" s="26">
        <f>IF('[1]p32'!$L$345&lt;&gt;0,'[1]p32'!$L$345,"")</f>
      </c>
      <c r="M98" s="26" t="str">
        <f>IF('[1]p32'!$A$348&lt;&gt;0,'[1]p32'!$A$348," ")</f>
        <v> </v>
      </c>
      <c r="N98" s="26" t="str">
        <f>IF('[1]p32'!$B$348&lt;&gt;0,'[1]p32'!$B$348," ")</f>
        <v> </v>
      </c>
      <c r="O98" s="26" t="str">
        <f>IF('[1]p32'!$C$348&lt;&gt;0,'[1]p32'!$C$348," ")</f>
        <v> </v>
      </c>
      <c r="P98" s="26" t="str">
        <f>IF('[1]p32'!$D$348&lt;&gt;0,'[1]p32'!$D$348," ")</f>
        <v> </v>
      </c>
      <c r="Q98" s="26">
        <f>IF('[1]p32'!$E$348&lt;&gt;0,'[1]p32'!$E$348," ")</f>
        <v>840</v>
      </c>
    </row>
    <row r="99" spans="1:17" s="2" customFormat="1" ht="11.25">
      <c r="A99" s="439"/>
      <c r="B99" s="439"/>
      <c r="C99" s="439"/>
      <c r="D99" s="439"/>
      <c r="E99" s="439"/>
      <c r="F99" s="439"/>
      <c r="G99" s="439"/>
      <c r="H99" s="439"/>
      <c r="I99" s="439"/>
      <c r="J99" s="439"/>
      <c r="K99" s="439"/>
      <c r="L99" s="439"/>
      <c r="M99" s="439"/>
      <c r="N99" s="439"/>
      <c r="O99" s="439"/>
      <c r="P99" s="439"/>
      <c r="Q99" s="439"/>
    </row>
    <row r="100" spans="1:17" s="2" customFormat="1" ht="11.25">
      <c r="A100" s="354" t="str">
        <f>T('[1]p33'!$C$13:$G$13)</f>
        <v>Givaldo de Lima</v>
      </c>
      <c r="B100" s="355"/>
      <c r="C100" s="355"/>
      <c r="D100" s="355"/>
      <c r="E100" s="356"/>
      <c r="F100" s="441"/>
      <c r="G100" s="442"/>
      <c r="H100" s="442"/>
      <c r="I100" s="442"/>
      <c r="J100" s="442"/>
      <c r="K100" s="442"/>
      <c r="L100" s="442"/>
      <c r="M100" s="442"/>
      <c r="N100" s="442"/>
      <c r="O100" s="442"/>
      <c r="P100" s="442"/>
      <c r="Q100" s="442"/>
    </row>
    <row r="101" spans="1:17" s="2" customFormat="1" ht="11.25">
      <c r="A101" s="49">
        <f>IF('[1]p33'!$A$345&lt;&gt;0,'[1]p33'!$A$345,"")</f>
      </c>
      <c r="B101" s="49">
        <f>IF('[1]p33'!$B$345&lt;&gt;0,'[1]p33'!$B$345,"")</f>
      </c>
      <c r="C101" s="49">
        <f>IF('[1]p33'!$C$345&lt;&gt;0,'[1]p33'!$C$345,"")</f>
      </c>
      <c r="D101" s="49">
        <f>IF('[1]p33'!$D$345&lt;&gt;0,'[1]p33'!$D$345,"")</f>
        <v>240</v>
      </c>
      <c r="E101" s="49">
        <f>IF('[1]p33'!$E$345&lt;&gt;0,'[1]p33'!$E$345,"")</f>
      </c>
      <c r="F101" s="26">
        <f>IF('[1]p33'!$F$345&lt;&gt;0,'[1]p33'!$F$345,"")</f>
        <v>560</v>
      </c>
      <c r="G101" s="26">
        <f>IF('[1]p33'!$G$345&lt;&gt;0,'[1]p33'!$G$345,"")</f>
      </c>
      <c r="H101" s="26">
        <f>IF('[1]p33'!$H$345&lt;&gt;0,'[1]p33'!$H$345,"")</f>
      </c>
      <c r="I101" s="26">
        <f>IF('[1]p33'!$I$345&lt;&gt;0,'[1]p33'!$I$345,"")</f>
      </c>
      <c r="J101" s="26">
        <f>IF('[1]p33'!$J$345&lt;&gt;0,'[1]p33'!$J$345,"")</f>
      </c>
      <c r="K101" s="26">
        <f>IF('[1]p33'!$K$345&lt;&gt;0,'[1]p33'!$K$345,"")</f>
      </c>
      <c r="L101" s="26">
        <f>IF('[1]p33'!$L$345&lt;&gt;0,'[1]p33'!$L$345,"")</f>
      </c>
      <c r="M101" s="26" t="str">
        <f>IF('[1]p33'!$A$348&lt;&gt;0,'[1]p33'!$A$348," ")</f>
        <v> </v>
      </c>
      <c r="N101" s="26" t="str">
        <f>IF('[1]p33'!$B$348&lt;&gt;0,'[1]p33'!$B$348," ")</f>
        <v> </v>
      </c>
      <c r="O101" s="26" t="str">
        <f>IF('[1]p33'!$C$348&lt;&gt;0,'[1]p33'!$C$348," ")</f>
        <v> </v>
      </c>
      <c r="P101" s="26" t="str">
        <f>IF('[1]p33'!$D$348&lt;&gt;0,'[1]p33'!$D$348," ")</f>
        <v> </v>
      </c>
      <c r="Q101" s="26">
        <f>IF('[1]p33'!$E$348&lt;&gt;0,'[1]p33'!$E$348," ")</f>
        <v>800</v>
      </c>
    </row>
    <row r="102" spans="1:17" s="2" customFormat="1" ht="11.25">
      <c r="A102" s="439"/>
      <c r="B102" s="439"/>
      <c r="C102" s="439"/>
      <c r="D102" s="439"/>
      <c r="E102" s="439"/>
      <c r="F102" s="439"/>
      <c r="G102" s="439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</row>
    <row r="103" spans="1:17" s="2" customFormat="1" ht="11.25">
      <c r="A103" s="354" t="str">
        <f>T('[1]p34'!$C$13:$G$13)</f>
        <v>Ivaldo Maciel de Brito</v>
      </c>
      <c r="B103" s="355"/>
      <c r="C103" s="355"/>
      <c r="D103" s="355"/>
      <c r="E103" s="356"/>
      <c r="F103" s="441"/>
      <c r="G103" s="442"/>
      <c r="H103" s="442"/>
      <c r="I103" s="442"/>
      <c r="J103" s="442"/>
      <c r="K103" s="442"/>
      <c r="L103" s="442"/>
      <c r="M103" s="442"/>
      <c r="N103" s="442"/>
      <c r="O103" s="442"/>
      <c r="P103" s="442"/>
      <c r="Q103" s="442"/>
    </row>
    <row r="104" spans="1:17" s="2" customFormat="1" ht="11.25">
      <c r="A104" s="49">
        <f>IF('[1]p34'!$A$345&lt;&gt;0,'[1]p34'!$A$345,"")</f>
      </c>
      <c r="B104" s="49">
        <f>IF('[1]p34'!$B$345&lt;&gt;0,'[1]p34'!$B$345,"")</f>
      </c>
      <c r="C104" s="49">
        <f>IF('[1]p34'!$C$345&lt;&gt;0,'[1]p34'!$C$345,"")</f>
      </c>
      <c r="D104" s="49">
        <f>IF('[1]p34'!$D$345&lt;&gt;0,'[1]p34'!$D$345,"")</f>
        <v>240</v>
      </c>
      <c r="E104" s="49">
        <f>IF('[1]p34'!$E$345&lt;&gt;0,'[1]p34'!$E$345,"")</f>
      </c>
      <c r="F104" s="26">
        <f>IF('[1]p34'!$F$345&lt;&gt;0,'[1]p34'!$F$345,"")</f>
        <v>560</v>
      </c>
      <c r="G104" s="26">
        <f>IF('[1]p34'!$G$345&lt;&gt;0,'[1]p34'!$G$345,"")</f>
      </c>
      <c r="H104" s="26">
        <f>IF('[1]p34'!$H$345&lt;&gt;0,'[1]p34'!$H$345,"")</f>
      </c>
      <c r="I104" s="26">
        <f>IF('[1]p34'!$I$345&lt;&gt;0,'[1]p34'!$I$345,"")</f>
      </c>
      <c r="J104" s="26">
        <f>IF('[1]p34'!$J$345&lt;&gt;0,'[1]p34'!$J$345,"")</f>
      </c>
      <c r="K104" s="26">
        <f>IF('[1]p34'!$K$345&lt;&gt;0,'[1]p34'!$K$345,"")</f>
      </c>
      <c r="L104" s="26">
        <f>IF('[1]p34'!$L$345&lt;&gt;0,'[1]p34'!$L$345,"")</f>
      </c>
      <c r="M104" s="26" t="str">
        <f>IF('[1]p34'!$A$348&lt;&gt;0,'[1]p34'!$A$348," ")</f>
        <v> </v>
      </c>
      <c r="N104" s="26" t="str">
        <f>IF('[1]p34'!$B$348&lt;&gt;0,'[1]p34'!$B$348," ")</f>
        <v> </v>
      </c>
      <c r="O104" s="26" t="str">
        <f>IF('[1]p34'!$C$348&lt;&gt;0,'[1]p34'!$C$348," ")</f>
        <v> </v>
      </c>
      <c r="P104" s="26" t="str">
        <f>IF('[1]p34'!$D$348&lt;&gt;0,'[1]p34'!$D$348," ")</f>
        <v> </v>
      </c>
      <c r="Q104" s="26">
        <f>IF('[1]p34'!$E$348&lt;&gt;0,'[1]p34'!$E$348," ")</f>
        <v>800</v>
      </c>
    </row>
    <row r="105" spans="1:17" s="2" customFormat="1" ht="11.25">
      <c r="A105" s="439"/>
      <c r="B105" s="439"/>
      <c r="C105" s="439"/>
      <c r="D105" s="439"/>
      <c r="E105" s="439"/>
      <c r="F105" s="439"/>
      <c r="G105" s="439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</row>
    <row r="106" spans="1:17" s="2" customFormat="1" ht="11.25">
      <c r="A106" s="354" t="str">
        <f>T('[1]p35'!$C$13:$G$13)</f>
        <v>José Iraponil Costa Lima</v>
      </c>
      <c r="B106" s="355"/>
      <c r="C106" s="355"/>
      <c r="D106" s="355"/>
      <c r="E106" s="356"/>
      <c r="F106" s="441"/>
      <c r="G106" s="442"/>
      <c r="H106" s="442"/>
      <c r="I106" s="442"/>
      <c r="J106" s="442"/>
      <c r="K106" s="442"/>
      <c r="L106" s="442"/>
      <c r="M106" s="442"/>
      <c r="N106" s="442"/>
      <c r="O106" s="442"/>
      <c r="P106" s="442"/>
      <c r="Q106" s="442"/>
    </row>
    <row r="107" spans="1:17" s="2" customFormat="1" ht="11.25">
      <c r="A107" s="49">
        <f>IF('[1]p35'!$A$345&lt;&gt;0,'[1]p35'!$A$345,"")</f>
      </c>
      <c r="B107" s="49">
        <f>IF('[1]p35'!$B$345&lt;&gt;0,'[1]p35'!$B$345,"")</f>
      </c>
      <c r="C107" s="49">
        <f>IF('[1]p35'!$C$345&lt;&gt;0,'[1]p35'!$C$345,"")</f>
      </c>
      <c r="D107" s="49">
        <f>IF('[1]p35'!$D$345&lt;&gt;0,'[1]p35'!$D$345,"")</f>
        <v>210</v>
      </c>
      <c r="E107" s="49">
        <f>IF('[1]p35'!$E$345&lt;&gt;0,'[1]p35'!$E$345,"")</f>
      </c>
      <c r="F107" s="26">
        <f>IF('[1]p35'!$F$345&lt;&gt;0,'[1]p35'!$F$345,"")</f>
        <v>420</v>
      </c>
      <c r="G107" s="26">
        <f>IF('[1]p35'!$G$345&lt;&gt;0,'[1]p35'!$G$345,"")</f>
        <v>180</v>
      </c>
      <c r="H107" s="26">
        <f>IF('[1]p35'!$H$345&lt;&gt;0,'[1]p35'!$H$345,"")</f>
      </c>
      <c r="I107" s="26">
        <f>IF('[1]p35'!$I$345&lt;&gt;0,'[1]p35'!$I$345,"")</f>
      </c>
      <c r="J107" s="26">
        <f>IF('[1]p35'!$J$345&lt;&gt;0,'[1]p35'!$J$345,"")</f>
      </c>
      <c r="K107" s="26">
        <f>IF('[1]p35'!$K$345&lt;&gt;0,'[1]p35'!$K$345,"")</f>
      </c>
      <c r="L107" s="26">
        <f>IF('[1]p35'!$L$345&lt;&gt;0,'[1]p35'!$L$345,"")</f>
      </c>
      <c r="M107" s="26" t="str">
        <f>IF('[1]p35'!$A$348&lt;&gt;0,'[1]p35'!$A$348," ")</f>
        <v> </v>
      </c>
      <c r="N107" s="26" t="str">
        <f>IF('[1]p35'!$B$348&lt;&gt;0,'[1]p35'!$B$348," ")</f>
        <v> </v>
      </c>
      <c r="O107" s="26" t="str">
        <f>IF('[1]p35'!$C$348&lt;&gt;0,'[1]p35'!$C$348," ")</f>
        <v> </v>
      </c>
      <c r="P107" s="26" t="str">
        <f>IF('[1]p35'!$D$348&lt;&gt;0,'[1]p35'!$D$348," ")</f>
        <v> </v>
      </c>
      <c r="Q107" s="26">
        <f>IF('[1]p35'!$E$348&lt;&gt;0,'[1]p35'!$E$348," ")</f>
        <v>810</v>
      </c>
    </row>
    <row r="108" spans="1:17" s="2" customFormat="1" ht="11.25">
      <c r="A108" s="439"/>
      <c r="B108" s="439"/>
      <c r="C108" s="439"/>
      <c r="D108" s="439"/>
      <c r="E108" s="439"/>
      <c r="F108" s="439"/>
      <c r="G108" s="439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</row>
    <row r="109" spans="1:17" s="2" customFormat="1" ht="11.25">
      <c r="A109" s="354" t="str">
        <f>T('[1]p36'!$C$13:$G$13)</f>
        <v>José Vieira Alves</v>
      </c>
      <c r="B109" s="355"/>
      <c r="C109" s="355"/>
      <c r="D109" s="355"/>
      <c r="E109" s="356"/>
      <c r="F109" s="441"/>
      <c r="G109" s="442"/>
      <c r="H109" s="442"/>
      <c r="I109" s="442"/>
      <c r="J109" s="442"/>
      <c r="K109" s="442"/>
      <c r="L109" s="442"/>
      <c r="M109" s="442"/>
      <c r="N109" s="442"/>
      <c r="O109" s="442"/>
      <c r="P109" s="442"/>
      <c r="Q109" s="442"/>
    </row>
    <row r="110" spans="1:17" s="2" customFormat="1" ht="11.25">
      <c r="A110" s="49">
        <f>IF('[1]p36'!$A$345&lt;&gt;0,'[1]p36'!$A$345,"")</f>
      </c>
      <c r="B110" s="49">
        <f>IF('[1]p36'!$B$345&lt;&gt;0,'[1]p36'!$B$345,"")</f>
      </c>
      <c r="C110" s="49">
        <f>IF('[1]p36'!$C$345&lt;&gt;0,'[1]p36'!$C$345,"")</f>
      </c>
      <c r="D110" s="49">
        <f>IF('[1]p36'!$D$345&lt;&gt;0,'[1]p36'!$D$345,"")</f>
        <v>240</v>
      </c>
      <c r="E110" s="49">
        <f>IF('[1]p36'!$E$345&lt;&gt;0,'[1]p36'!$E$345,"")</f>
      </c>
      <c r="F110" s="26">
        <f>IF('[1]p36'!$F$345&lt;&gt;0,'[1]p36'!$F$345,"")</f>
        <v>480</v>
      </c>
      <c r="G110" s="26">
        <f>IF('[1]p36'!$G$345&lt;&gt;0,'[1]p36'!$G$345,"")</f>
      </c>
      <c r="H110" s="26">
        <f>IF('[1]p36'!$H$345&lt;&gt;0,'[1]p36'!$H$345,"")</f>
      </c>
      <c r="I110" s="26">
        <f>IF('[1]p36'!$I$345&lt;&gt;0,'[1]p36'!$I$345,"")</f>
      </c>
      <c r="J110" s="26">
        <f>IF('[1]p36'!$J$345&lt;&gt;0,'[1]p36'!$J$345,"")</f>
        <v>100</v>
      </c>
      <c r="K110" s="26">
        <f>IF('[1]p36'!$K$345&lt;&gt;0,'[1]p36'!$K$345,"")</f>
      </c>
      <c r="L110" s="26">
        <f>IF('[1]p36'!$L$345&lt;&gt;0,'[1]p36'!$L$345,"")</f>
      </c>
      <c r="M110" s="26" t="str">
        <f>IF('[1]p36'!$A$348&lt;&gt;0,'[1]p36'!$A$348," ")</f>
        <v> </v>
      </c>
      <c r="N110" s="26" t="str">
        <f>IF('[1]p36'!$B$348&lt;&gt;0,'[1]p36'!$B$348," ")</f>
        <v> </v>
      </c>
      <c r="O110" s="26" t="str">
        <f>IF('[1]p36'!$C$348&lt;&gt;0,'[1]p36'!$C$348," ")</f>
        <v> </v>
      </c>
      <c r="P110" s="26" t="str">
        <f>IF('[1]p36'!$D$348&lt;&gt;0,'[1]p36'!$D$348," ")</f>
        <v> </v>
      </c>
      <c r="Q110" s="26">
        <f>IF('[1]p36'!$E$348&lt;&gt;0,'[1]p36'!$E$348," ")</f>
        <v>820</v>
      </c>
    </row>
    <row r="111" spans="1:17" s="2" customFormat="1" ht="11.25">
      <c r="A111" s="439"/>
      <c r="B111" s="439"/>
      <c r="C111" s="439"/>
      <c r="D111" s="439"/>
      <c r="E111" s="439"/>
      <c r="F111" s="439"/>
      <c r="G111" s="439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</row>
    <row r="112" spans="1:17" s="2" customFormat="1" ht="11.25">
      <c r="A112" s="354" t="str">
        <f>T('[1]p37'!$C$13:$G$13)</f>
        <v>Juliana Aragão de Araújo</v>
      </c>
      <c r="B112" s="355"/>
      <c r="C112" s="355"/>
      <c r="D112" s="355"/>
      <c r="E112" s="356"/>
      <c r="F112" s="441"/>
      <c r="G112" s="442"/>
      <c r="H112" s="442"/>
      <c r="I112" s="442"/>
      <c r="J112" s="442"/>
      <c r="K112" s="442"/>
      <c r="L112" s="442"/>
      <c r="M112" s="442"/>
      <c r="N112" s="442"/>
      <c r="O112" s="442"/>
      <c r="P112" s="442"/>
      <c r="Q112" s="442"/>
    </row>
    <row r="113" spans="1:17" s="2" customFormat="1" ht="11.25">
      <c r="A113" s="49">
        <f>IF('[1]p37'!$A$345&lt;&gt;0,'[1]p37'!$A$345,"")</f>
      </c>
      <c r="B113" s="49">
        <f>IF('[1]p37'!$B$345&lt;&gt;0,'[1]p37'!$B$345,"")</f>
      </c>
      <c r="C113" s="49">
        <f>IF('[1]p37'!$C$345&lt;&gt;0,'[1]p37'!$C$345,"")</f>
      </c>
      <c r="D113" s="49">
        <f>IF('[1]p37'!$D$345&lt;&gt;0,'[1]p37'!$D$345,"")</f>
        <v>240</v>
      </c>
      <c r="E113" s="49">
        <f>IF('[1]p37'!$E$345&lt;&gt;0,'[1]p37'!$E$345,"")</f>
      </c>
      <c r="F113" s="26">
        <f>IF('[1]p37'!$F$345&lt;&gt;0,'[1]p37'!$F$345,"")</f>
        <v>560</v>
      </c>
      <c r="G113" s="26">
        <f>IF('[1]p37'!$G$345&lt;&gt;0,'[1]p37'!$G$345,"")</f>
      </c>
      <c r="H113" s="26">
        <f>IF('[1]p37'!$H$345&lt;&gt;0,'[1]p37'!$H$345,"")</f>
      </c>
      <c r="I113" s="26">
        <f>IF('[1]p37'!$I$345&lt;&gt;0,'[1]p37'!$I$345,"")</f>
      </c>
      <c r="J113" s="26">
        <f>IF('[1]p37'!$J$345&lt;&gt;0,'[1]p37'!$J$345,"")</f>
      </c>
      <c r="K113" s="26">
        <f>IF('[1]p37'!$K$345&lt;&gt;0,'[1]p37'!$K$345,"")</f>
      </c>
      <c r="L113" s="26">
        <f>IF('[1]p37'!$L$345&lt;&gt;0,'[1]p37'!$L$345,"")</f>
      </c>
      <c r="M113" s="26" t="str">
        <f>IF('[1]p37'!$A$348&lt;&gt;0,'[1]p37'!$A$348," ")</f>
        <v> </v>
      </c>
      <c r="N113" s="26" t="str">
        <f>IF('[1]p37'!$B$348&lt;&gt;0,'[1]p37'!$B$348," ")</f>
        <v> </v>
      </c>
      <c r="O113" s="26" t="str">
        <f>IF('[1]p37'!$C$348&lt;&gt;0,'[1]p37'!$C$348," ")</f>
        <v> </v>
      </c>
      <c r="P113" s="26" t="str">
        <f>IF('[1]p37'!$D$348&lt;&gt;0,'[1]p37'!$D$348," ")</f>
        <v> </v>
      </c>
      <c r="Q113" s="26">
        <f>IF('[1]p37'!$E$348&lt;&gt;0,'[1]p37'!$E$348," ")</f>
        <v>800</v>
      </c>
    </row>
    <row r="114" spans="1:17" s="2" customFormat="1" ht="11.25">
      <c r="A114" s="439"/>
      <c r="B114" s="439"/>
      <c r="C114" s="439"/>
      <c r="D114" s="439"/>
      <c r="E114" s="439"/>
      <c r="F114" s="439"/>
      <c r="G114" s="439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</row>
    <row r="115" spans="1:17" s="2" customFormat="1" ht="11.25">
      <c r="A115" s="354" t="str">
        <f>T('[1]p38'!$C$13:$G$13)</f>
        <v>Lauriclécio Figueiredo Lopes</v>
      </c>
      <c r="B115" s="355"/>
      <c r="C115" s="355"/>
      <c r="D115" s="355"/>
      <c r="E115" s="356"/>
      <c r="F115" s="441"/>
      <c r="G115" s="442"/>
      <c r="H115" s="442"/>
      <c r="I115" s="442"/>
      <c r="J115" s="442"/>
      <c r="K115" s="442"/>
      <c r="L115" s="442"/>
      <c r="M115" s="442"/>
      <c r="N115" s="442"/>
      <c r="O115" s="442"/>
      <c r="P115" s="442"/>
      <c r="Q115" s="442"/>
    </row>
    <row r="116" spans="1:17" s="2" customFormat="1" ht="11.25">
      <c r="A116" s="49">
        <f>IF('[1]p38'!$A$345&lt;&gt;0,'[1]p38'!$A$345,"")</f>
      </c>
      <c r="B116" s="49">
        <f>IF('[1]p38'!$B$345&lt;&gt;0,'[1]p38'!$B$345,"")</f>
      </c>
      <c r="C116" s="49">
        <f>IF('[1]p38'!$C$345&lt;&gt;0,'[1]p38'!$C$345,"")</f>
      </c>
      <c r="D116" s="49">
        <f>IF('[1]p38'!$D$345&lt;&gt;0,'[1]p38'!$D$345,"")</f>
        <v>240</v>
      </c>
      <c r="E116" s="49">
        <f>IF('[1]p38'!$E$345&lt;&gt;0,'[1]p38'!$E$345,"")</f>
      </c>
      <c r="F116" s="26">
        <f>IF('[1]p38'!$F$345&lt;&gt;0,'[1]p38'!$F$345,"")</f>
        <v>560</v>
      </c>
      <c r="G116" s="26">
        <f>IF('[1]p38'!$G$345&lt;&gt;0,'[1]p38'!$G$345,"")</f>
      </c>
      <c r="H116" s="26">
        <f>IF('[1]p38'!$H$345&lt;&gt;0,'[1]p38'!$H$345,"")</f>
      </c>
      <c r="I116" s="26">
        <f>IF('[1]p38'!$I$345&lt;&gt;0,'[1]p38'!$I$345,"")</f>
      </c>
      <c r="J116" s="26">
        <f>IF('[1]p38'!$J$345&lt;&gt;0,'[1]p38'!$J$345,"")</f>
      </c>
      <c r="K116" s="26">
        <f>IF('[1]p38'!$K$345&lt;&gt;0,'[1]p38'!$K$345,"")</f>
      </c>
      <c r="L116" s="26">
        <f>IF('[1]p38'!$L$345&lt;&gt;0,'[1]p38'!$L$345,"")</f>
      </c>
      <c r="M116" s="26" t="str">
        <f>IF('[1]p38'!$A$348&lt;&gt;0,'[1]p38'!$A$348," ")</f>
        <v> </v>
      </c>
      <c r="N116" s="26" t="str">
        <f>IF('[1]p38'!$B$348&lt;&gt;0,'[1]p38'!$B$348," ")</f>
        <v> </v>
      </c>
      <c r="O116" s="26" t="str">
        <f>IF('[1]p38'!$C$348&lt;&gt;0,'[1]p38'!$C$348," ")</f>
        <v> </v>
      </c>
      <c r="P116" s="26" t="str">
        <f>IF('[1]p38'!$D$348&lt;&gt;0,'[1]p38'!$D$348," ")</f>
        <v> </v>
      </c>
      <c r="Q116" s="26">
        <f>IF('[1]p38'!$E$348&lt;&gt;0,'[1]p38'!$E$348," ")</f>
        <v>800</v>
      </c>
    </row>
    <row r="117" spans="1:17" s="2" customFormat="1" ht="11.25">
      <c r="A117" s="439"/>
      <c r="B117" s="439"/>
      <c r="C117" s="439"/>
      <c r="D117" s="439"/>
      <c r="E117" s="439"/>
      <c r="F117" s="439"/>
      <c r="G117" s="439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</row>
    <row r="118" spans="1:17" s="2" customFormat="1" ht="11.25">
      <c r="A118" s="354" t="str">
        <f>T('[1]p39'!$C$13:$G$13)</f>
        <v>Luis Paulo de Lacerda Cavalcante</v>
      </c>
      <c r="B118" s="355"/>
      <c r="C118" s="355"/>
      <c r="D118" s="355"/>
      <c r="E118" s="356"/>
      <c r="F118" s="441"/>
      <c r="G118" s="442"/>
      <c r="H118" s="442"/>
      <c r="I118" s="442"/>
      <c r="J118" s="442"/>
      <c r="K118" s="442"/>
      <c r="L118" s="442"/>
      <c r="M118" s="442"/>
      <c r="N118" s="442"/>
      <c r="O118" s="442"/>
      <c r="P118" s="442"/>
      <c r="Q118" s="442"/>
    </row>
    <row r="119" spans="1:17" s="2" customFormat="1" ht="11.25">
      <c r="A119" s="49">
        <f>IF('[1]p39'!$A$345&lt;&gt;0,'[1]p39'!$A$345,"")</f>
      </c>
      <c r="B119" s="49">
        <f>IF('[1]p39'!$B$345&lt;&gt;0,'[1]p39'!$B$345,"")</f>
      </c>
      <c r="C119" s="49">
        <f>IF('[1]p39'!$C$345&lt;&gt;0,'[1]p39'!$C$345,"")</f>
      </c>
      <c r="D119" s="49">
        <f>IF('[1]p39'!$D$345&lt;&gt;0,'[1]p39'!$D$345,"")</f>
        <v>240</v>
      </c>
      <c r="E119" s="49">
        <f>IF('[1]p39'!$E$345&lt;&gt;0,'[1]p39'!$E$345,"")</f>
      </c>
      <c r="F119" s="26">
        <f>IF('[1]p39'!$F$345&lt;&gt;0,'[1]p39'!$F$345,"")</f>
        <v>560</v>
      </c>
      <c r="G119" s="26">
        <f>IF('[1]p39'!$G$345&lt;&gt;0,'[1]p39'!$G$345,"")</f>
      </c>
      <c r="H119" s="26">
        <f>IF('[1]p39'!$H$345&lt;&gt;0,'[1]p39'!$H$345,"")</f>
      </c>
      <c r="I119" s="26">
        <f>IF('[1]p39'!$I$345&lt;&gt;0,'[1]p39'!$I$345,"")</f>
      </c>
      <c r="J119" s="26">
        <f>IF('[1]p39'!$J$345&lt;&gt;0,'[1]p39'!$J$345,"")</f>
      </c>
      <c r="K119" s="26">
        <f>IF('[1]p39'!$K$345&lt;&gt;0,'[1]p39'!$K$345,"")</f>
      </c>
      <c r="L119" s="26">
        <f>IF('[1]p39'!$L$345&lt;&gt;0,'[1]p39'!$L$345,"")</f>
      </c>
      <c r="M119" s="26" t="str">
        <f>IF('[1]p39'!$A$348&lt;&gt;0,'[1]p39'!$A$348," ")</f>
        <v> </v>
      </c>
      <c r="N119" s="26" t="str">
        <f>IF('[1]p39'!$B$348&lt;&gt;0,'[1]p39'!$B$348," ")</f>
        <v> </v>
      </c>
      <c r="O119" s="26" t="str">
        <f>IF('[1]p39'!$C$348&lt;&gt;0,'[1]p39'!$C$348," ")</f>
        <v> </v>
      </c>
      <c r="P119" s="26" t="str">
        <f>IF('[1]p39'!$D$348&lt;&gt;0,'[1]p39'!$D$348," ")</f>
        <v> </v>
      </c>
      <c r="Q119" s="26">
        <f>IF('[1]p39'!$E$348&lt;&gt;0,'[1]p39'!$E$348," ")</f>
        <v>800</v>
      </c>
    </row>
    <row r="120" spans="1:17" s="2" customFormat="1" ht="11.25">
      <c r="A120" s="439"/>
      <c r="B120" s="439"/>
      <c r="C120" s="439"/>
      <c r="D120" s="439"/>
      <c r="E120" s="439"/>
      <c r="F120" s="439"/>
      <c r="G120" s="439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</row>
    <row r="121" spans="1:17" s="2" customFormat="1" ht="11.25">
      <c r="A121" s="375" t="str">
        <f>T('[1]p40'!$C$13:$G$13)</f>
        <v>Rosângela da Silva Figueredo</v>
      </c>
      <c r="B121" s="375"/>
      <c r="C121" s="375"/>
      <c r="D121" s="375"/>
      <c r="E121" s="375"/>
      <c r="F121" s="440"/>
      <c r="G121" s="440"/>
      <c r="H121" s="440"/>
      <c r="I121" s="440"/>
      <c r="J121" s="440"/>
      <c r="K121" s="440"/>
      <c r="L121" s="440"/>
      <c r="M121" s="440"/>
      <c r="N121" s="440"/>
      <c r="O121" s="440"/>
      <c r="P121" s="440"/>
      <c r="Q121" s="430"/>
    </row>
    <row r="122" spans="1:17" s="2" customFormat="1" ht="11.25">
      <c r="A122" s="26">
        <f>IF('[1]p40'!$A$345&lt;&gt;0,'[1]p40'!$A$345,"")</f>
      </c>
      <c r="B122" s="26">
        <f>IF('[1]p40'!$B$345&lt;&gt;0,'[1]p40'!$B$345,"")</f>
      </c>
      <c r="C122" s="26">
        <f>IF('[1]p40'!$C$345&lt;&gt;0,'[1]p40'!$C$345,"")</f>
      </c>
      <c r="D122" s="26">
        <f>IF('[1]p40'!$D$345&lt;&gt;0,'[1]p40'!$D$345,"")</f>
        <v>210</v>
      </c>
      <c r="E122" s="26">
        <f>IF('[1]p40'!$E$345&lt;&gt;0,'[1]p40'!$E$345,"")</f>
      </c>
      <c r="F122" s="26">
        <f>IF('[1]p40'!$F$345&lt;&gt;0,'[1]p40'!$F$345,"")</f>
        <v>480</v>
      </c>
      <c r="G122" s="26">
        <f>IF('[1]p40'!$G$345&lt;&gt;0,'[1]p40'!$G$345,"")</f>
      </c>
      <c r="H122" s="26">
        <f>IF('[1]p40'!$H$345&lt;&gt;0,'[1]p40'!$H$345,"")</f>
      </c>
      <c r="I122" s="26">
        <f>IF('[1]p40'!$I$345&lt;&gt;0,'[1]p40'!$I$345,"")</f>
      </c>
      <c r="J122" s="26">
        <f>IF('[1]p40'!$J$345&lt;&gt;0,'[1]p40'!$J$345,"")</f>
      </c>
      <c r="K122" s="26">
        <f>IF('[1]p40'!$K$345&lt;&gt;0,'[1]p40'!$K$345,"")</f>
      </c>
      <c r="L122" s="26">
        <f>IF('[1]p40'!$L$345&lt;&gt;0,'[1]p40'!$L$345,"")</f>
      </c>
      <c r="M122" s="26" t="str">
        <f>IF('[1]p40'!$A$348&lt;&gt;0,'[1]p40'!$A$348," ")</f>
        <v> </v>
      </c>
      <c r="N122" s="26" t="str">
        <f>IF('[1]p40'!$B$348&lt;&gt;0,'[1]p40'!$B$348," ")</f>
        <v> </v>
      </c>
      <c r="O122" s="26" t="str">
        <f>IF('[1]p40'!$C$348&lt;&gt;0,'[1]p40'!$C$348," ")</f>
        <v> </v>
      </c>
      <c r="P122" s="26" t="str">
        <f>IF('[1]p40'!$D$348&lt;&gt;0,'[1]p40'!$D$348," ")</f>
        <v> </v>
      </c>
      <c r="Q122" s="26">
        <f>IF('[1]p40'!$E$348&lt;&gt;0,'[1]p40'!$E$348," ")</f>
        <v>690</v>
      </c>
    </row>
  </sheetData>
  <sheetProtection password="CA19" sheet="1" objects="1" scenarios="1"/>
  <mergeCells count="122">
    <mergeCell ref="A120:Q120"/>
    <mergeCell ref="A50:E50"/>
    <mergeCell ref="F50:Q50"/>
    <mergeCell ref="A67:Q67"/>
    <mergeCell ref="A68:E68"/>
    <mergeCell ref="F68:Q68"/>
    <mergeCell ref="A52:Q52"/>
    <mergeCell ref="A53:E53"/>
    <mergeCell ref="A55:Q55"/>
    <mergeCell ref="F53:Q53"/>
    <mergeCell ref="A49:Q49"/>
    <mergeCell ref="A14:Q14"/>
    <mergeCell ref="A15:E15"/>
    <mergeCell ref="A17:Q17"/>
    <mergeCell ref="A18:E18"/>
    <mergeCell ref="A21:E21"/>
    <mergeCell ref="A23:Q23"/>
    <mergeCell ref="A24:E24"/>
    <mergeCell ref="F21:Q21"/>
    <mergeCell ref="F24:Q24"/>
    <mergeCell ref="A1:Q1"/>
    <mergeCell ref="N3:O3"/>
    <mergeCell ref="A8:Q8"/>
    <mergeCell ref="P3:Q3"/>
    <mergeCell ref="G3:M3"/>
    <mergeCell ref="A2:Q2"/>
    <mergeCell ref="A3:F3"/>
    <mergeCell ref="A6:E6"/>
    <mergeCell ref="F9:Q9"/>
    <mergeCell ref="F6:Q6"/>
    <mergeCell ref="A20:Q20"/>
    <mergeCell ref="F18:Q18"/>
    <mergeCell ref="F15:Q15"/>
    <mergeCell ref="A9:E9"/>
    <mergeCell ref="A11:Q11"/>
    <mergeCell ref="A12:E12"/>
    <mergeCell ref="F12:Q12"/>
    <mergeCell ref="A26:Q26"/>
    <mergeCell ref="A27:E27"/>
    <mergeCell ref="A29:Q29"/>
    <mergeCell ref="A30:E30"/>
    <mergeCell ref="F27:Q27"/>
    <mergeCell ref="F30:Q30"/>
    <mergeCell ref="A32:Q32"/>
    <mergeCell ref="A33:E33"/>
    <mergeCell ref="A35:Q35"/>
    <mergeCell ref="A36:E36"/>
    <mergeCell ref="F33:Q33"/>
    <mergeCell ref="F36:Q36"/>
    <mergeCell ref="A38:Q38"/>
    <mergeCell ref="A39:E39"/>
    <mergeCell ref="A41:E41"/>
    <mergeCell ref="F39:Q39"/>
    <mergeCell ref="F41:Q41"/>
    <mergeCell ref="A43:Q43"/>
    <mergeCell ref="A44:E44"/>
    <mergeCell ref="A46:Q46"/>
    <mergeCell ref="A47:E47"/>
    <mergeCell ref="F44:Q44"/>
    <mergeCell ref="F47:Q47"/>
    <mergeCell ref="A58:Q58"/>
    <mergeCell ref="A59:E59"/>
    <mergeCell ref="F56:Q56"/>
    <mergeCell ref="F59:Q59"/>
    <mergeCell ref="A56:E56"/>
    <mergeCell ref="A61:Q61"/>
    <mergeCell ref="A62:E62"/>
    <mergeCell ref="A64:Q64"/>
    <mergeCell ref="F62:Q62"/>
    <mergeCell ref="A65:E65"/>
    <mergeCell ref="A70:Q70"/>
    <mergeCell ref="A71:E71"/>
    <mergeCell ref="A76:Q76"/>
    <mergeCell ref="F65:Q65"/>
    <mergeCell ref="F71:Q71"/>
    <mergeCell ref="A73:Q73"/>
    <mergeCell ref="A74:E74"/>
    <mergeCell ref="F74:Q74"/>
    <mergeCell ref="A77:E77"/>
    <mergeCell ref="A80:E80"/>
    <mergeCell ref="F77:Q77"/>
    <mergeCell ref="F80:Q80"/>
    <mergeCell ref="A79:Q79"/>
    <mergeCell ref="A82:E82"/>
    <mergeCell ref="A84:Q84"/>
    <mergeCell ref="A85:E85"/>
    <mergeCell ref="A87:Q87"/>
    <mergeCell ref="F85:Q85"/>
    <mergeCell ref="A88:E88"/>
    <mergeCell ref="A90:Q90"/>
    <mergeCell ref="A91:E91"/>
    <mergeCell ref="A93:Q93"/>
    <mergeCell ref="F88:Q88"/>
    <mergeCell ref="F91:Q91"/>
    <mergeCell ref="A94:E94"/>
    <mergeCell ref="A96:Q96"/>
    <mergeCell ref="A97:E97"/>
    <mergeCell ref="F94:Q94"/>
    <mergeCell ref="F97:Q97"/>
    <mergeCell ref="A100:E100"/>
    <mergeCell ref="A102:Q102"/>
    <mergeCell ref="A103:E103"/>
    <mergeCell ref="A105:Q105"/>
    <mergeCell ref="F100:Q100"/>
    <mergeCell ref="F103:Q103"/>
    <mergeCell ref="A114:Q114"/>
    <mergeCell ref="F112:Q112"/>
    <mergeCell ref="A106:E106"/>
    <mergeCell ref="A108:Q108"/>
    <mergeCell ref="A109:E109"/>
    <mergeCell ref="F106:Q106"/>
    <mergeCell ref="F109:Q109"/>
    <mergeCell ref="A99:Q99"/>
    <mergeCell ref="A121:E121"/>
    <mergeCell ref="F121:Q121"/>
    <mergeCell ref="A115:E115"/>
    <mergeCell ref="A117:Q117"/>
    <mergeCell ref="A118:E118"/>
    <mergeCell ref="F115:Q115"/>
    <mergeCell ref="F118:Q118"/>
    <mergeCell ref="A111:Q111"/>
    <mergeCell ref="A112:E112"/>
  </mergeCells>
  <printOptions/>
  <pageMargins left="1.5748031496062993" right="0.7874015748031497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3"/>
  <sheetViews>
    <sheetView workbookViewId="0" topLeftCell="A1">
      <selection activeCell="A4" sqref="A4:Q5"/>
    </sheetView>
  </sheetViews>
  <sheetFormatPr defaultColWidth="9.140625" defaultRowHeight="12.75"/>
  <cols>
    <col min="1" max="1" width="5.8515625" style="0" customWidth="1"/>
    <col min="2" max="2" width="2.421875" style="0" customWidth="1"/>
    <col min="3" max="3" width="6.7109375" style="0" customWidth="1"/>
    <col min="4" max="4" width="7.140625" style="0" customWidth="1"/>
    <col min="5" max="5" width="8.8515625" style="0" customWidth="1"/>
    <col min="6" max="6" width="8.0039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4" width="6.57421875" style="0" customWidth="1"/>
    <col min="15" max="15" width="7.57421875" style="0" customWidth="1"/>
    <col min="16" max="16" width="5.57421875" style="0" customWidth="1"/>
    <col min="17" max="17" width="6.28125" style="0" customWidth="1"/>
    <col min="18" max="19" width="5.8515625" style="0" customWidth="1"/>
  </cols>
  <sheetData>
    <row r="1" spans="1:17" ht="13.5" thickBot="1">
      <c r="A1" s="362" t="s">
        <v>189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4"/>
    </row>
    <row r="2" spans="1:17" ht="13.5" thickBot="1">
      <c r="A2" s="369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</row>
    <row r="3" spans="1:17" ht="13.5" thickBot="1">
      <c r="A3" s="366" t="s">
        <v>182</v>
      </c>
      <c r="B3" s="367"/>
      <c r="C3" s="367"/>
      <c r="D3" s="368"/>
      <c r="E3" s="446"/>
      <c r="F3" s="358"/>
      <c r="G3" s="358"/>
      <c r="H3" s="358"/>
      <c r="I3" s="358"/>
      <c r="J3" s="358"/>
      <c r="K3" s="358"/>
      <c r="L3" s="358"/>
      <c r="M3" s="358"/>
      <c r="N3" s="447"/>
      <c r="O3" s="362" t="s">
        <v>85</v>
      </c>
      <c r="P3" s="363"/>
      <c r="Q3" s="65" t="str">
        <f>'[1]p1'!$H$4</f>
        <v>2005.1</v>
      </c>
    </row>
    <row r="4" spans="1:17" s="1" customFormat="1" ht="12.75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</row>
    <row r="5" spans="1:17" s="8" customFormat="1" ht="12.75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</row>
    <row r="6" spans="1:19" s="45" customFormat="1" ht="13.5" customHeight="1">
      <c r="A6" s="354" t="str">
        <f>T('[1]p3'!$C$13:$G$13)</f>
        <v>Amanda dos Santos Gomes</v>
      </c>
      <c r="B6" s="355"/>
      <c r="C6" s="355"/>
      <c r="D6" s="355"/>
      <c r="E6" s="356"/>
      <c r="F6" s="453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4"/>
      <c r="S6" s="44"/>
    </row>
    <row r="7" spans="1:19" s="45" customFormat="1" ht="13.5" customHeight="1">
      <c r="A7" s="375" t="s">
        <v>16</v>
      </c>
      <c r="B7" s="375"/>
      <c r="C7" s="375"/>
      <c r="D7" s="375"/>
      <c r="E7" s="375"/>
      <c r="F7" s="375"/>
      <c r="G7" s="375"/>
      <c r="H7" s="375"/>
      <c r="I7" s="375"/>
      <c r="J7" s="375"/>
      <c r="K7" s="399" t="s">
        <v>186</v>
      </c>
      <c r="L7" s="399"/>
      <c r="M7" s="455" t="s">
        <v>187</v>
      </c>
      <c r="N7" s="455"/>
      <c r="O7" s="354" t="s">
        <v>17</v>
      </c>
      <c r="P7" s="355"/>
      <c r="Q7" s="356"/>
      <c r="R7" s="44"/>
      <c r="S7" s="44"/>
    </row>
    <row r="8" spans="1:17" s="2" customFormat="1" ht="13.5" customHeight="1">
      <c r="A8" s="448" t="str">
        <f>IF('[1]p3'!$A$26&lt;&gt;0,'[1]p3'!$A$26,"")</f>
        <v>Licença à gestante</v>
      </c>
      <c r="B8" s="448"/>
      <c r="C8" s="448"/>
      <c r="D8" s="448"/>
      <c r="E8" s="448"/>
      <c r="F8" s="448"/>
      <c r="G8" s="448"/>
      <c r="H8" s="448"/>
      <c r="I8" s="448"/>
      <c r="J8" s="448"/>
      <c r="K8" s="449">
        <f>IF('[1]p3'!$H$26&lt;&gt;0,'[1]p3'!$H$26,"")</f>
        <v>38461</v>
      </c>
      <c r="L8" s="449"/>
      <c r="M8" s="449">
        <f>IF('[1]p3'!$I$26&lt;&gt;0,'[1]p3'!$I$26,"")</f>
        <v>38580</v>
      </c>
      <c r="N8" s="449"/>
      <c r="O8" s="450" t="str">
        <f>IF('[1]p3'!$J$26&lt;&gt;0,'[1]p3'!$J$26,"")</f>
        <v>Port.R/SRH/No. 510</v>
      </c>
      <c r="P8" s="451"/>
      <c r="Q8" s="452"/>
    </row>
    <row r="9" spans="1:17" s="2" customFormat="1" ht="13.5" customHeight="1">
      <c r="A9" s="448">
        <f>IF('[1]p3'!$A$27&lt;&gt;0,'[1]p3'!$A$27,"")</f>
      </c>
      <c r="B9" s="448"/>
      <c r="C9" s="448"/>
      <c r="D9" s="448"/>
      <c r="E9" s="448"/>
      <c r="F9" s="448"/>
      <c r="G9" s="448"/>
      <c r="H9" s="448"/>
      <c r="I9" s="448"/>
      <c r="J9" s="448"/>
      <c r="K9" s="449">
        <f>IF('[1]p3'!$H$27&lt;&gt;0,'[1]p3'!$H$27,"")</f>
      </c>
      <c r="L9" s="449"/>
      <c r="M9" s="449">
        <f>IF('[1]p3'!$I$27&lt;&gt;0,'[1]p3'!$I$27,"")</f>
      </c>
      <c r="N9" s="449"/>
      <c r="O9" s="450">
        <f>IF('[1]p3'!$J$27&lt;&gt;0,'[1]p3'!$J$27,"")</f>
      </c>
      <c r="P9" s="451"/>
      <c r="Q9" s="452"/>
    </row>
    <row r="10" spans="1:19" s="45" customFormat="1" ht="13.5" customHeight="1">
      <c r="A10" s="354" t="str">
        <f>T('[1]p6'!$C$13:$G$13)</f>
        <v>Antônio Luiz de Melo</v>
      </c>
      <c r="B10" s="355"/>
      <c r="C10" s="355"/>
      <c r="D10" s="355"/>
      <c r="E10" s="356"/>
      <c r="F10" s="453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4"/>
      <c r="S10" s="44"/>
    </row>
    <row r="11" spans="1:19" s="45" customFormat="1" ht="13.5" customHeight="1">
      <c r="A11" s="375" t="s">
        <v>16</v>
      </c>
      <c r="B11" s="375"/>
      <c r="C11" s="375"/>
      <c r="D11" s="375"/>
      <c r="E11" s="375"/>
      <c r="F11" s="375"/>
      <c r="G11" s="375"/>
      <c r="H11" s="375"/>
      <c r="I11" s="375"/>
      <c r="J11" s="375"/>
      <c r="K11" s="399" t="s">
        <v>186</v>
      </c>
      <c r="L11" s="399"/>
      <c r="M11" s="455" t="s">
        <v>187</v>
      </c>
      <c r="N11" s="455"/>
      <c r="O11" s="354" t="s">
        <v>17</v>
      </c>
      <c r="P11" s="355"/>
      <c r="Q11" s="356"/>
      <c r="R11" s="44"/>
      <c r="S11" s="44"/>
    </row>
    <row r="12" spans="1:17" s="2" customFormat="1" ht="13.5" customHeight="1">
      <c r="A12" s="448" t="str">
        <f>IF('[1]p6'!$A$26&lt;&gt;0,'[1]p6'!$A$26,"")</f>
        <v>Licença sem vencimentos</v>
      </c>
      <c r="B12" s="448"/>
      <c r="C12" s="448"/>
      <c r="D12" s="448"/>
      <c r="E12" s="448"/>
      <c r="F12" s="448"/>
      <c r="G12" s="448"/>
      <c r="H12" s="448"/>
      <c r="I12" s="448"/>
      <c r="J12" s="448"/>
      <c r="K12" s="449">
        <f>IF('[1]p6'!$H$26&lt;&gt;0,'[1]p6'!$H$26,"")</f>
        <v>37648</v>
      </c>
      <c r="L12" s="449"/>
      <c r="M12" s="449">
        <f>IF('[1]p6'!$I$26&lt;&gt;0,'[1]p6'!$I$26,"")</f>
      </c>
      <c r="N12" s="449"/>
      <c r="O12" s="450" t="str">
        <f>IF('[1]p6'!$J$26&lt;&gt;0,'[1]p6'!$J$26,"")</f>
        <v>Port.R/SRH/No.014</v>
      </c>
      <c r="P12" s="451"/>
      <c r="Q12" s="452"/>
    </row>
    <row r="13" spans="1:17" s="2" customFormat="1" ht="13.5" customHeight="1">
      <c r="A13" s="448">
        <f>IF('[1]p6'!$A$27&lt;&gt;0,'[1]p6'!$A$27,"")</f>
      </c>
      <c r="B13" s="448"/>
      <c r="C13" s="448"/>
      <c r="D13" s="448"/>
      <c r="E13" s="448"/>
      <c r="F13" s="448"/>
      <c r="G13" s="448"/>
      <c r="H13" s="448"/>
      <c r="I13" s="448"/>
      <c r="J13" s="448"/>
      <c r="K13" s="449">
        <f>IF('[1]p6'!$H$27&lt;&gt;0,'[1]p6'!$H$27,"")</f>
      </c>
      <c r="L13" s="449"/>
      <c r="M13" s="449">
        <f>IF('[1]p6'!$I$27&lt;&gt;0,'[1]p6'!$I$27,"")</f>
      </c>
      <c r="N13" s="449"/>
      <c r="O13" s="450">
        <f>IF('[1]p6'!$J$27&lt;&gt;0,'[1]p6'!$J$27,"")</f>
      </c>
      <c r="P13" s="451"/>
      <c r="Q13" s="452"/>
    </row>
  </sheetData>
  <sheetProtection password="CA19" sheet="1" objects="1" scenarios="1"/>
  <mergeCells count="34">
    <mergeCell ref="A6:E6"/>
    <mergeCell ref="F6:Q6"/>
    <mergeCell ref="A7:J7"/>
    <mergeCell ref="K7:L7"/>
    <mergeCell ref="M7:N7"/>
    <mergeCell ref="O7:Q7"/>
    <mergeCell ref="A8:J8"/>
    <mergeCell ref="K8:L8"/>
    <mergeCell ref="M8:N8"/>
    <mergeCell ref="O8:Q8"/>
    <mergeCell ref="A9:J9"/>
    <mergeCell ref="K9:L9"/>
    <mergeCell ref="M9:N9"/>
    <mergeCell ref="O9:Q9"/>
    <mergeCell ref="A10:E10"/>
    <mergeCell ref="F10:Q10"/>
    <mergeCell ref="A11:J11"/>
    <mergeCell ref="K11:L11"/>
    <mergeCell ref="M11:N11"/>
    <mergeCell ref="O11:Q11"/>
    <mergeCell ref="A12:J12"/>
    <mergeCell ref="K12:L12"/>
    <mergeCell ref="M12:N12"/>
    <mergeCell ref="O12:Q12"/>
    <mergeCell ref="A13:J13"/>
    <mergeCell ref="K13:L13"/>
    <mergeCell ref="M13:N13"/>
    <mergeCell ref="O13:Q13"/>
    <mergeCell ref="A4:Q5"/>
    <mergeCell ref="O3:P3"/>
    <mergeCell ref="A1:Q1"/>
    <mergeCell ref="A2:Q2"/>
    <mergeCell ref="E3:N3"/>
    <mergeCell ref="A3:D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A1">
      <selection activeCell="A4" sqref="A4:Q5"/>
    </sheetView>
  </sheetViews>
  <sheetFormatPr defaultColWidth="9.140625" defaultRowHeight="12.75"/>
  <cols>
    <col min="1" max="1" width="5.8515625" style="0" customWidth="1"/>
    <col min="2" max="2" width="2.421875" style="0" customWidth="1"/>
    <col min="3" max="3" width="6.7109375" style="0" customWidth="1"/>
    <col min="4" max="4" width="7.140625" style="0" customWidth="1"/>
    <col min="5" max="5" width="8.8515625" style="0" customWidth="1"/>
    <col min="6" max="6" width="8.0039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4" width="6.57421875" style="0" customWidth="1"/>
    <col min="15" max="15" width="7.57421875" style="0" customWidth="1"/>
    <col min="16" max="16" width="5.57421875" style="0" customWidth="1"/>
    <col min="17" max="17" width="6.28125" style="0" customWidth="1"/>
    <col min="18" max="19" width="5.8515625" style="0" customWidth="1"/>
  </cols>
  <sheetData>
    <row r="1" spans="1:17" ht="13.5" thickBot="1">
      <c r="A1" s="362" t="s">
        <v>189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4"/>
    </row>
    <row r="2" spans="1:17" ht="13.5" thickBot="1">
      <c r="A2" s="369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</row>
    <row r="3" spans="1:17" ht="13.5" thickBot="1">
      <c r="A3" s="31" t="s">
        <v>183</v>
      </c>
      <c r="B3" s="32"/>
      <c r="C3" s="32"/>
      <c r="D3" s="33"/>
      <c r="E3" s="38"/>
      <c r="F3" s="446"/>
      <c r="G3" s="358"/>
      <c r="H3" s="358"/>
      <c r="I3" s="358"/>
      <c r="J3" s="358"/>
      <c r="K3" s="358"/>
      <c r="L3" s="358"/>
      <c r="M3" s="358"/>
      <c r="N3" s="447"/>
      <c r="O3" s="362" t="s">
        <v>85</v>
      </c>
      <c r="P3" s="363"/>
      <c r="Q3" s="65" t="str">
        <f>'[1]p1'!$H$4</f>
        <v>2005.1</v>
      </c>
    </row>
    <row r="4" spans="1:17" s="1" customFormat="1" ht="12.75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</row>
    <row r="5" spans="1:17" s="8" customFormat="1" ht="12.75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</row>
    <row r="6" spans="1:19" s="45" customFormat="1" ht="13.5" customHeight="1">
      <c r="A6" s="354" t="str">
        <f>T('[1]p2'!$C$13:$G$13)</f>
        <v>Alexsandro Bezerra Cavalcanti</v>
      </c>
      <c r="B6" s="355"/>
      <c r="C6" s="355"/>
      <c r="D6" s="355"/>
      <c r="E6" s="356"/>
      <c r="F6" s="461"/>
      <c r="G6" s="462"/>
      <c r="H6" s="66" t="s">
        <v>14</v>
      </c>
      <c r="I6" s="456">
        <f>IF('[1]p2'!$I$19&lt;&gt;0,'[1]p2'!$I$19,"")</f>
        <v>38412</v>
      </c>
      <c r="J6" s="457"/>
      <c r="K6" s="66" t="s">
        <v>179</v>
      </c>
      <c r="L6" s="456">
        <f>IF('[1]p2'!$J$19&lt;&gt;0,'[1]p2'!$J$19,"")</f>
        <v>39506</v>
      </c>
      <c r="M6" s="457"/>
      <c r="N6" s="67" t="s">
        <v>180</v>
      </c>
      <c r="O6" s="404" t="str">
        <f>IF('[1]p2'!$K$19&lt;&gt;0,'[1]p2'!$K$19,"")</f>
        <v>Port.R/SRH/No.1255</v>
      </c>
      <c r="P6" s="404"/>
      <c r="Q6" s="458"/>
      <c r="R6" s="44"/>
      <c r="S6" s="44"/>
    </row>
    <row r="7" spans="1:17" s="2" customFormat="1" ht="13.5" customHeight="1">
      <c r="A7" s="413" t="s">
        <v>178</v>
      </c>
      <c r="B7" s="459"/>
      <c r="C7" s="411" t="str">
        <f>IF('[1]p2'!$A$19&lt;&gt;0,'[1]p2'!$A$19,"")</f>
        <v>Universidade de São Paulo/USP-SP, (Instituto de Matemática e Estatística - IME)</v>
      </c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</row>
    <row r="8" spans="1:17" s="2" customFormat="1" ht="13.5" customHeight="1">
      <c r="A8" s="413" t="s">
        <v>181</v>
      </c>
      <c r="B8" s="414"/>
      <c r="C8" s="460" t="str">
        <f>IF('[1]p2'!$A$21&lt;&gt;0,'[1]p2'!$A$21,"")</f>
        <v>Curso de Doutorado em Estatística</v>
      </c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58"/>
    </row>
    <row r="9" spans="1:17" ht="12.75">
      <c r="A9" s="391"/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</row>
    <row r="10" spans="1:19" s="45" customFormat="1" ht="13.5" customHeight="1">
      <c r="A10" s="354" t="str">
        <f>T('[1]p7'!$C$13:$G$13)</f>
        <v>Antônio Pereira Brandão Júnior</v>
      </c>
      <c r="B10" s="355"/>
      <c r="C10" s="355"/>
      <c r="D10" s="355"/>
      <c r="E10" s="356"/>
      <c r="F10" s="461"/>
      <c r="G10" s="462"/>
      <c r="H10" s="66" t="s">
        <v>14</v>
      </c>
      <c r="I10" s="456">
        <f>IF('[1]p7'!$I$19&lt;&gt;0,'[1]p7'!$I$19,"")</f>
        <v>37681</v>
      </c>
      <c r="J10" s="457"/>
      <c r="K10" s="66" t="s">
        <v>179</v>
      </c>
      <c r="L10" s="456">
        <f>IF('[1]p7'!$J$19&lt;&gt;0,'[1]p7'!$J$19,"")</f>
        <v>39141</v>
      </c>
      <c r="M10" s="457"/>
      <c r="N10" s="67" t="s">
        <v>180</v>
      </c>
      <c r="O10" s="404" t="str">
        <f>IF('[1]p7'!$K$19&lt;&gt;0,'[1]p7'!$K$19,"")</f>
        <v>R/SRH/N.253/03</v>
      </c>
      <c r="P10" s="404"/>
      <c r="Q10" s="458"/>
      <c r="R10" s="44"/>
      <c r="S10" s="44"/>
    </row>
    <row r="11" spans="1:17" s="2" customFormat="1" ht="13.5" customHeight="1">
      <c r="A11" s="413" t="s">
        <v>178</v>
      </c>
      <c r="B11" s="459"/>
      <c r="C11" s="411" t="str">
        <f>IF('[1]p7'!$A$19&lt;&gt;0,'[1]p7'!$A$19,"")</f>
        <v>UNICAMP - Universidade Estadual de Campinas</v>
      </c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</row>
    <row r="12" spans="1:17" s="2" customFormat="1" ht="13.5" customHeight="1">
      <c r="A12" s="413" t="s">
        <v>181</v>
      </c>
      <c r="B12" s="414"/>
      <c r="C12" s="460" t="str">
        <f>IF('[1]p7'!$A$21&lt;&gt;0,'[1]p7'!$A$21,"")</f>
        <v>Curso de Doutorado em Matemática</v>
      </c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58"/>
    </row>
    <row r="13" spans="1:17" ht="12.75">
      <c r="A13" s="391"/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</row>
    <row r="14" spans="1:19" s="45" customFormat="1" ht="13.5" customHeight="1">
      <c r="A14" s="354" t="str">
        <f>T('[1]p8'!$C$13:$G$13)</f>
        <v>Aparecido Jesuino de Souza</v>
      </c>
      <c r="B14" s="355"/>
      <c r="C14" s="355"/>
      <c r="D14" s="355"/>
      <c r="E14" s="356"/>
      <c r="F14" s="461"/>
      <c r="G14" s="462"/>
      <c r="H14" s="66" t="s">
        <v>14</v>
      </c>
      <c r="I14" s="456">
        <f>IF('[1]p8'!$I$19&lt;&gt;0,'[1]p8'!$I$19,"")</f>
        <v>38565</v>
      </c>
      <c r="J14" s="457"/>
      <c r="K14" s="66" t="s">
        <v>179</v>
      </c>
      <c r="L14" s="456">
        <f>IF('[1]p8'!$J$19&lt;&gt;0,'[1]p8'!$J$19,"")</f>
        <v>38930</v>
      </c>
      <c r="M14" s="457"/>
      <c r="N14" s="67" t="s">
        <v>180</v>
      </c>
      <c r="O14" s="404" t="str">
        <f>IF('[1]p8'!$K$19&lt;&gt;0,'[1]p8'!$K$19,"")</f>
        <v>Portaria R/SRH 771</v>
      </c>
      <c r="P14" s="404"/>
      <c r="Q14" s="458"/>
      <c r="R14" s="44"/>
      <c r="S14" s="44"/>
    </row>
    <row r="15" spans="1:17" s="2" customFormat="1" ht="13.5" customHeight="1">
      <c r="A15" s="413" t="s">
        <v>178</v>
      </c>
      <c r="B15" s="459"/>
      <c r="C15" s="411" t="str">
        <f>IF('[1]p8'!$A$19&lt;&gt;0,'[1]p8'!$A$19,"")</f>
        <v>Department of Mathematics - North Carolina State University, Raleigh, NC, USA. </v>
      </c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</row>
    <row r="16" spans="1:17" s="2" customFormat="1" ht="13.5" customHeight="1">
      <c r="A16" s="413" t="s">
        <v>181</v>
      </c>
      <c r="B16" s="414"/>
      <c r="C16" s="460" t="str">
        <f>IF('[1]p8'!$A$21&lt;&gt;0,'[1]p8'!$A$21,"")</f>
        <v>Pós-Doutorado em Matemática</v>
      </c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58"/>
    </row>
    <row r="17" spans="1:17" ht="12.75">
      <c r="A17" s="391"/>
      <c r="B17" s="391"/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391"/>
    </row>
    <row r="18" spans="1:19" s="45" customFormat="1" ht="13.5" customHeight="1">
      <c r="A18" s="354" t="str">
        <f>T('[1]p15'!$C$13:$G$13)</f>
        <v>Gilberto da Silva Matos</v>
      </c>
      <c r="B18" s="355"/>
      <c r="C18" s="355"/>
      <c r="D18" s="355"/>
      <c r="E18" s="356"/>
      <c r="F18" s="461"/>
      <c r="G18" s="462"/>
      <c r="H18" s="66" t="s">
        <v>14</v>
      </c>
      <c r="I18" s="456">
        <f>IF('[1]p15'!$I$19&lt;&gt;0,'[1]p15'!$I$19,"")</f>
        <v>38047</v>
      </c>
      <c r="J18" s="457"/>
      <c r="K18" s="66" t="s">
        <v>179</v>
      </c>
      <c r="L18" s="456">
        <f>IF('[1]p15'!$J$19&lt;&gt;0,'[1]p15'!$J$19,"")</f>
        <v>39141</v>
      </c>
      <c r="M18" s="457"/>
      <c r="N18" s="67" t="s">
        <v>180</v>
      </c>
      <c r="O18" s="404" t="str">
        <f>IF('[1]p15'!$K$19&lt;&gt;0,'[1]p15'!$K$19,"")</f>
        <v>Port.R/SRH/167/04</v>
      </c>
      <c r="P18" s="404"/>
      <c r="Q18" s="458"/>
      <c r="R18" s="44"/>
      <c r="S18" s="44"/>
    </row>
    <row r="19" spans="1:17" s="2" customFormat="1" ht="13.5" customHeight="1">
      <c r="A19" s="413" t="s">
        <v>178</v>
      </c>
      <c r="B19" s="459"/>
      <c r="C19" s="411" t="str">
        <f>IF('[1]p15'!$A$19&lt;&gt;0,'[1]p15'!$A$19,"")</f>
        <v>Universidade de São Paulo - USP/SP.</v>
      </c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412"/>
      <c r="Q19" s="412"/>
    </row>
    <row r="20" spans="1:17" s="2" customFormat="1" ht="13.5" customHeight="1">
      <c r="A20" s="413" t="s">
        <v>181</v>
      </c>
      <c r="B20" s="414"/>
      <c r="C20" s="460" t="str">
        <f>IF('[1]p15'!$A$21&lt;&gt;0,'[1]p15'!$A$21,"")</f>
        <v>Doutorado em Estatística</v>
      </c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58"/>
    </row>
    <row r="21" spans="1:17" ht="12.75">
      <c r="A21" s="391"/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</row>
    <row r="22" spans="1:19" s="45" customFormat="1" ht="13.5" customHeight="1">
      <c r="A22" s="354" t="str">
        <f>T('[1]p20'!$C$13:$G$13)</f>
        <v>Joseilson Raimundo de Lima</v>
      </c>
      <c r="B22" s="355"/>
      <c r="C22" s="355"/>
      <c r="D22" s="355"/>
      <c r="E22" s="356"/>
      <c r="F22" s="461"/>
      <c r="G22" s="462"/>
      <c r="H22" s="66" t="s">
        <v>14</v>
      </c>
      <c r="I22" s="456">
        <f>IF('[1]p20'!$I$19&lt;&gt;0,'[1]p20'!$I$19,"")</f>
        <v>38412</v>
      </c>
      <c r="J22" s="457"/>
      <c r="K22" s="66" t="s">
        <v>179</v>
      </c>
      <c r="L22" s="456">
        <f>IF('[1]p20'!$J$19&lt;&gt;0,'[1]p20'!$J$19,"")</f>
        <v>39506</v>
      </c>
      <c r="M22" s="457"/>
      <c r="N22" s="67" t="s">
        <v>180</v>
      </c>
      <c r="O22" s="404" t="str">
        <f>IF('[1]p20'!$K$19&lt;&gt;0,'[1]p20'!$K$19,"")</f>
        <v>Port.R/SRH/522/05</v>
      </c>
      <c r="P22" s="404"/>
      <c r="Q22" s="458"/>
      <c r="R22" s="44"/>
      <c r="S22" s="44"/>
    </row>
    <row r="23" spans="1:17" s="2" customFormat="1" ht="13.5" customHeight="1">
      <c r="A23" s="413" t="s">
        <v>178</v>
      </c>
      <c r="B23" s="459"/>
      <c r="C23" s="411" t="str">
        <f>IF('[1]p20'!$A$19&lt;&gt;0,'[1]p20'!$A$19,"")</f>
        <v>Universidade Federal do Ceará - UFC / Fortaleza-CE</v>
      </c>
      <c r="D23" s="412"/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412"/>
    </row>
    <row r="24" spans="1:17" s="2" customFormat="1" ht="13.5" customHeight="1">
      <c r="A24" s="413" t="s">
        <v>181</v>
      </c>
      <c r="B24" s="414"/>
      <c r="C24" s="460" t="str">
        <f>IF('[1]p20'!$A$21&lt;&gt;0,'[1]p20'!$A$21,"")</f>
        <v>Doutorado em Matemática</v>
      </c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58"/>
    </row>
    <row r="25" spans="1:17" ht="12.75">
      <c r="A25" s="391"/>
      <c r="B25" s="391"/>
      <c r="C25" s="391"/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1"/>
      <c r="Q25" s="391"/>
    </row>
    <row r="26" spans="1:19" s="45" customFormat="1" ht="13.5" customHeight="1">
      <c r="A26" s="354" t="str">
        <f>T('[1]p29'!$C$13:$G$13)</f>
        <v>Sérgio Mota Alves</v>
      </c>
      <c r="B26" s="355"/>
      <c r="C26" s="355"/>
      <c r="D26" s="355"/>
      <c r="E26" s="356"/>
      <c r="F26" s="461"/>
      <c r="G26" s="462"/>
      <c r="H26" s="66" t="s">
        <v>14</v>
      </c>
      <c r="I26" s="456">
        <f>IF('[1]p29'!$I$19&lt;&gt;0,'[1]p29'!$I$19,"")</f>
        <v>38047</v>
      </c>
      <c r="J26" s="457"/>
      <c r="K26" s="66" t="s">
        <v>179</v>
      </c>
      <c r="L26" s="456">
        <f>IF('[1]p29'!$J$19&lt;&gt;0,'[1]p29'!$J$19,"")</f>
        <v>39141</v>
      </c>
      <c r="M26" s="457"/>
      <c r="N26" s="67" t="s">
        <v>180</v>
      </c>
      <c r="O26" s="404" t="str">
        <f>IF('[1]p29'!$K$19&lt;&gt;0,'[1]p29'!$K$19,"")</f>
        <v>R/SRH/No 166/04</v>
      </c>
      <c r="P26" s="404"/>
      <c r="Q26" s="458"/>
      <c r="R26" s="44"/>
      <c r="S26" s="44"/>
    </row>
    <row r="27" spans="1:17" s="2" customFormat="1" ht="13.5" customHeight="1">
      <c r="A27" s="413" t="s">
        <v>178</v>
      </c>
      <c r="B27" s="459"/>
      <c r="C27" s="411" t="str">
        <f>IF('[1]p29'!$A$19&lt;&gt;0,'[1]p29'!$A$19,"")</f>
        <v>UNICAMP / Campinas-SP</v>
      </c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</row>
    <row r="28" spans="1:17" s="2" customFormat="1" ht="13.5" customHeight="1">
      <c r="A28" s="413" t="s">
        <v>181</v>
      </c>
      <c r="B28" s="414"/>
      <c r="C28" s="460" t="str">
        <f>IF('[1]p29'!$A$21&lt;&gt;0,'[1]p29'!$A$21,"")</f>
        <v>Doutorado em Matemática</v>
      </c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58"/>
    </row>
    <row r="29" s="68" customFormat="1" ht="12.75"/>
    <row r="30" s="68" customFormat="1" ht="12.75"/>
    <row r="31" s="68" customFormat="1" ht="12.75"/>
    <row r="32" s="68" customFormat="1" ht="12.75"/>
    <row r="33" s="68" customFormat="1" ht="12.75"/>
  </sheetData>
  <sheetProtection password="CA19" sheet="1" objects="1" scenarios="1"/>
  <mergeCells count="64">
    <mergeCell ref="A27:B27"/>
    <mergeCell ref="C27:Q27"/>
    <mergeCell ref="A28:B28"/>
    <mergeCell ref="C28:Q28"/>
    <mergeCell ref="O26:Q26"/>
    <mergeCell ref="A25:Q25"/>
    <mergeCell ref="A23:B23"/>
    <mergeCell ref="C23:Q23"/>
    <mergeCell ref="A24:B24"/>
    <mergeCell ref="C24:Q24"/>
    <mergeCell ref="A26:E26"/>
    <mergeCell ref="F26:G26"/>
    <mergeCell ref="I26:J26"/>
    <mergeCell ref="L26:M26"/>
    <mergeCell ref="O22:Q22"/>
    <mergeCell ref="A21:Q21"/>
    <mergeCell ref="A19:B19"/>
    <mergeCell ref="C19:Q19"/>
    <mergeCell ref="A20:B20"/>
    <mergeCell ref="C20:Q20"/>
    <mergeCell ref="A22:E22"/>
    <mergeCell ref="F22:G22"/>
    <mergeCell ref="I22:J22"/>
    <mergeCell ref="L22:M22"/>
    <mergeCell ref="O18:Q18"/>
    <mergeCell ref="A17:Q17"/>
    <mergeCell ref="A15:B15"/>
    <mergeCell ref="C15:Q15"/>
    <mergeCell ref="A16:B16"/>
    <mergeCell ref="C16:Q16"/>
    <mergeCell ref="A18:E18"/>
    <mergeCell ref="F18:G18"/>
    <mergeCell ref="I18:J18"/>
    <mergeCell ref="L18:M18"/>
    <mergeCell ref="A13:Q13"/>
    <mergeCell ref="A14:E14"/>
    <mergeCell ref="F14:G14"/>
    <mergeCell ref="I14:J14"/>
    <mergeCell ref="L14:M14"/>
    <mergeCell ref="O14:Q14"/>
    <mergeCell ref="A11:B11"/>
    <mergeCell ref="C11:Q11"/>
    <mergeCell ref="A12:B12"/>
    <mergeCell ref="C12:Q12"/>
    <mergeCell ref="A10:E10"/>
    <mergeCell ref="F10:G10"/>
    <mergeCell ref="I10:J10"/>
    <mergeCell ref="L10:M10"/>
    <mergeCell ref="O10:Q10"/>
    <mergeCell ref="A9:Q9"/>
    <mergeCell ref="O6:Q6"/>
    <mergeCell ref="A7:B7"/>
    <mergeCell ref="C7:Q7"/>
    <mergeCell ref="A8:B8"/>
    <mergeCell ref="C8:Q8"/>
    <mergeCell ref="A6:E6"/>
    <mergeCell ref="F6:G6"/>
    <mergeCell ref="I6:J6"/>
    <mergeCell ref="L6:M6"/>
    <mergeCell ref="A1:Q1"/>
    <mergeCell ref="O3:P3"/>
    <mergeCell ref="A2:Q2"/>
    <mergeCell ref="A4:Q5"/>
    <mergeCell ref="F3:N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2841"/>
  <sheetViews>
    <sheetView tabSelected="1" workbookViewId="0" topLeftCell="A1">
      <selection activeCell="P32" sqref="P32"/>
    </sheetView>
  </sheetViews>
  <sheetFormatPr defaultColWidth="9.140625" defaultRowHeight="12.75"/>
  <cols>
    <col min="1" max="1" width="3.8515625" style="0" customWidth="1"/>
    <col min="2" max="2" width="9.28125" style="0" customWidth="1"/>
    <col min="5" max="5" width="4.421875" style="0" customWidth="1"/>
    <col min="6" max="6" width="7.7109375" style="0" customWidth="1"/>
    <col min="7" max="7" width="8.7109375" style="0" customWidth="1"/>
    <col min="8" max="8" width="8.140625" style="11" customWidth="1"/>
    <col min="9" max="9" width="5.28125" style="0" customWidth="1"/>
    <col min="10" max="10" width="2.421875" style="0" customWidth="1"/>
    <col min="11" max="11" width="2.7109375" style="0" customWidth="1"/>
    <col min="12" max="13" width="8.7109375" style="0" customWidth="1"/>
    <col min="14" max="14" width="4.421875" style="0" customWidth="1"/>
    <col min="15" max="15" width="7.7109375" style="0" customWidth="1"/>
    <col min="16" max="16" width="8.00390625" style="0" customWidth="1"/>
    <col min="17" max="17" width="7.7109375" style="0" customWidth="1"/>
    <col min="18" max="18" width="8.57421875" style="0" customWidth="1"/>
    <col min="19" max="19" width="8.00390625" style="0" customWidth="1"/>
  </cols>
  <sheetData>
    <row r="1" spans="1:19" ht="13.5" thickBot="1">
      <c r="A1" s="362" t="s">
        <v>189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4"/>
    </row>
    <row r="2" spans="1:19" ht="13.5" thickBot="1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</row>
    <row r="3" spans="1:19" ht="13.5" thickBot="1">
      <c r="A3" s="362" t="s">
        <v>164</v>
      </c>
      <c r="B3" s="363"/>
      <c r="C3" s="363"/>
      <c r="D3" s="364"/>
      <c r="E3" s="381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70"/>
      <c r="R3" s="42" t="s">
        <v>85</v>
      </c>
      <c r="S3" s="41" t="str">
        <f>'[1]p1'!$H$4</f>
        <v>2005.1</v>
      </c>
    </row>
    <row r="4" spans="1:19" s="1" customFormat="1" ht="12.75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</row>
    <row r="5" spans="1:19" s="1" customFormat="1" ht="12.75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</row>
    <row r="6" spans="1:19" s="8" customFormat="1" ht="13.5" thickBot="1">
      <c r="A6" s="471"/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</row>
    <row r="7" spans="1:20" s="16" customFormat="1" ht="13.5" thickBot="1">
      <c r="A7" s="30" t="s">
        <v>59</v>
      </c>
      <c r="B7" s="188" t="s">
        <v>90</v>
      </c>
      <c r="C7" s="189"/>
      <c r="D7" s="189"/>
      <c r="E7" s="190"/>
      <c r="F7" s="14" t="s">
        <v>91</v>
      </c>
      <c r="G7" s="14" t="s">
        <v>49</v>
      </c>
      <c r="H7" s="14" t="s">
        <v>50</v>
      </c>
      <c r="I7" s="14" t="s">
        <v>22</v>
      </c>
      <c r="J7" s="469" t="s">
        <v>70</v>
      </c>
      <c r="K7" s="470"/>
      <c r="L7" s="469" t="s">
        <v>51</v>
      </c>
      <c r="M7" s="472"/>
      <c r="N7" s="470"/>
      <c r="O7" s="57" t="s">
        <v>13</v>
      </c>
      <c r="P7" s="63" t="s">
        <v>177</v>
      </c>
      <c r="Q7" s="64" t="s">
        <v>14</v>
      </c>
      <c r="R7" s="63" t="s">
        <v>16</v>
      </c>
      <c r="S7" s="15" t="s">
        <v>27</v>
      </c>
      <c r="T7" s="61"/>
    </row>
    <row r="8" spans="1:19" s="22" customFormat="1" ht="12.75">
      <c r="A8" s="24">
        <f>IF('[1]p1'!$C$13&gt;0,1,"")</f>
        <v>1</v>
      </c>
      <c r="B8" s="224" t="str">
        <f>T('[1]p1'!$C$13:$G$13)</f>
        <v>Alciônio Saldanha de Oliveira</v>
      </c>
      <c r="C8" s="224" t="s">
        <v>190</v>
      </c>
      <c r="D8" s="224" t="s">
        <v>190</v>
      </c>
      <c r="E8" s="225" t="s">
        <v>190</v>
      </c>
      <c r="F8" s="17" t="str">
        <f>IF('[1]p1'!$J$13&gt;0,'[1]p1'!$J$13,"")</f>
        <v>0336892-9</v>
      </c>
      <c r="G8" s="18" t="str">
        <f>IF('[1]p1'!$A$15&lt;&gt;0,'[1]p1'!$A$15,"")</f>
        <v>Mestre</v>
      </c>
      <c r="H8" s="19" t="str">
        <f>IF('[1]p1'!$B$15&lt;&gt;0,'[1]p1'!$B$15,"")</f>
        <v>Adjunto</v>
      </c>
      <c r="I8" s="20" t="str">
        <f>IF('[1]p1'!$C$15&lt;&gt;0,'[1]p1'!$C$15,"")</f>
        <v>I</v>
      </c>
      <c r="J8" s="58">
        <f>IF('[1]p1'!$F$15&lt;&gt;0,'[1]p1'!$F$15,"")</f>
        <v>40</v>
      </c>
      <c r="K8" s="60" t="str">
        <f>IF('[1]p1'!$G$15&lt;&gt;0,'[1]p1'!$G$15,"")</f>
        <v>DE</v>
      </c>
      <c r="L8" s="463" t="str">
        <f>T('[1]p1'!$H$15:$J$15)</f>
        <v>Docente do Quadro Efetivo</v>
      </c>
      <c r="M8" s="464"/>
      <c r="N8" s="465"/>
      <c r="O8" s="21">
        <f>IF('[1]p1'!$D$15&lt;&gt;0,'[1]p1'!$D$15,"")</f>
        <v>31216</v>
      </c>
      <c r="P8" s="62" t="str">
        <f>IF('[1]p1'!$E$15&lt;&gt;0,'[1]p1'!$E$15,"")</f>
        <v>Concur.</v>
      </c>
      <c r="Q8" s="107">
        <f>IF('[1]p1'!$K$15&lt;&gt;0,'[1]p1'!$K$15,"")</f>
      </c>
      <c r="R8" s="54" t="str">
        <f>IF('[1]p1'!$L$15&lt;&gt;0,'[1]p1'!$L$15,"")</f>
        <v>                </v>
      </c>
      <c r="S8" s="17" t="str">
        <f>IF('[1]p1'!$L$13&lt;&gt;0,'[1]p1'!$L$13,"")</f>
        <v>Ativa</v>
      </c>
    </row>
    <row r="9" spans="1:19" s="22" customFormat="1" ht="12.75">
      <c r="A9" s="23">
        <f>IF('[1]p2'!$C$13&gt;0,2,"")</f>
        <v>2</v>
      </c>
      <c r="B9" s="200" t="str">
        <f>T('[1]p2'!$C$13:$G$13)</f>
        <v>Alexsandro Bezerra Cavalcanti</v>
      </c>
      <c r="C9" s="201" t="s">
        <v>196</v>
      </c>
      <c r="D9" s="201" t="s">
        <v>196</v>
      </c>
      <c r="E9" s="202" t="s">
        <v>196</v>
      </c>
      <c r="F9" s="23" t="str">
        <f>IF('[1]p2'!$J$13&gt;0,'[1]p2'!$J$13,"")</f>
        <v>2327828-3</v>
      </c>
      <c r="G9" s="19" t="str">
        <f>IF('[1]p2'!$A$15&lt;&gt;0,'[1]p2'!$A$15,"")</f>
        <v>Mestre</v>
      </c>
      <c r="H9" s="19" t="str">
        <f>IF('[1]p2'!$B$15&lt;&gt;0,'[1]p2'!$B$15,"")</f>
        <v>Assistente</v>
      </c>
      <c r="I9" s="20" t="str">
        <f>IF('[1]p2'!$C$15&lt;&gt;0,'[1]p2'!$C$15,"")</f>
        <v>I</v>
      </c>
      <c r="J9" s="59">
        <f>IF('[1]p2'!$F$15&lt;&gt;0,'[1]p2'!$F$15,"")</f>
        <v>40</v>
      </c>
      <c r="K9" s="56" t="str">
        <f>IF('[1]p2'!$G$15&lt;&gt;0,'[1]p2'!$G$15,"")</f>
        <v>DE</v>
      </c>
      <c r="L9" s="466" t="str">
        <f>T('[1]p2'!$H$15:$J$15)</f>
        <v>Docente em Estágio Probatório</v>
      </c>
      <c r="M9" s="467"/>
      <c r="N9" s="468"/>
      <c r="O9" s="21">
        <f>IF('[1]p2'!$D$15&lt;&gt;0,'[1]p2'!$D$15,"")</f>
        <v>37371</v>
      </c>
      <c r="P9" s="20" t="str">
        <f>IF('[1]p2'!$E$15&lt;&gt;0,'[1]p2'!$E$15,"")</f>
        <v>Concur.</v>
      </c>
      <c r="Q9" s="106">
        <f>IF('[1]p2'!$K$15&lt;&gt;0,'[1]p2'!$K$15,"")</f>
      </c>
      <c r="R9" s="55" t="str">
        <f>IF('[1]p2'!$L$15&lt;&gt;0,'[1]p2'!$L$15,"")</f>
        <v>                </v>
      </c>
      <c r="S9" s="23" t="str">
        <f>IF('[1]p2'!$L$13&lt;&gt;0,'[1]p2'!$L$13,"")</f>
        <v>Afastado</v>
      </c>
    </row>
    <row r="10" spans="1:19" s="22" customFormat="1" ht="12.75">
      <c r="A10" s="23">
        <f>IF('[1]p3'!$C$13&gt;0,3,"")</f>
        <v>3</v>
      </c>
      <c r="B10" s="200" t="str">
        <f>T('[1]p3'!$C$13:$G$13)</f>
        <v>Amanda dos Santos Gomes</v>
      </c>
      <c r="C10" s="201" t="s">
        <v>196</v>
      </c>
      <c r="D10" s="201" t="s">
        <v>196</v>
      </c>
      <c r="E10" s="202" t="s">
        <v>196</v>
      </c>
      <c r="F10" s="23" t="str">
        <f>IF('[1]p3'!$J$13&gt;0,'[1]p3'!$J$13,"")</f>
        <v>2414289</v>
      </c>
      <c r="G10" s="19" t="str">
        <f>IF('[1]p3'!$A$15&lt;&gt;0,'[1]p3'!$A$15,"")</f>
        <v>Mestre</v>
      </c>
      <c r="H10" s="19" t="str">
        <f>IF('[1]p3'!$B$15&lt;&gt;0,'[1]p3'!$B$15,"")</f>
        <v>Assistente</v>
      </c>
      <c r="I10" s="20" t="str">
        <f>IF('[1]p3'!$C$15&lt;&gt;0,'[1]p3'!$C$15,"")</f>
        <v>I</v>
      </c>
      <c r="J10" s="59">
        <f>IF('[1]p3'!$F$15&lt;&gt;0,'[1]p3'!$F$15,"")</f>
        <v>40</v>
      </c>
      <c r="K10" s="56" t="str">
        <f>IF('[1]p3'!$G$15&lt;&gt;0,'[1]p3'!$G$15,"")</f>
        <v>DE</v>
      </c>
      <c r="L10" s="466" t="str">
        <f>T('[1]p3'!$H$15:$J$15)</f>
        <v>Docente do Quadro Efetivo</v>
      </c>
      <c r="M10" s="467"/>
      <c r="N10" s="468"/>
      <c r="O10" s="21">
        <f>IF('[1]p3'!$D$15&lt;&gt;0,'[1]p3'!$D$15,"")</f>
        <v>38209</v>
      </c>
      <c r="P10" s="20" t="str">
        <f>IF('[1]p3'!$E$15&lt;&gt;0,'[1]p3'!$E$15,"")</f>
        <v>Concur.</v>
      </c>
      <c r="Q10" s="106">
        <f>IF('[1]p3'!$K$15&lt;&gt;0,'[1]p3'!$K$15,"")</f>
      </c>
      <c r="R10" s="55">
        <f>IF('[1]p3'!$L$15&lt;&gt;0,'[1]p3'!$L$15,"")</f>
      </c>
      <c r="S10" s="23" t="str">
        <f>IF('[1]p3'!$L$13&lt;&gt;0,'[1]p3'!$L$13,"")</f>
        <v>Ativa</v>
      </c>
    </row>
    <row r="11" spans="1:19" s="22" customFormat="1" ht="12.75">
      <c r="A11" s="23">
        <f>IF('[1]p4'!$C$13&gt;0,4,"")</f>
        <v>4</v>
      </c>
      <c r="B11" s="200" t="str">
        <f>T('[1]p4'!$C$13:$G$13)</f>
        <v>Amauri Araújo Cruz</v>
      </c>
      <c r="C11" s="201" t="s">
        <v>199</v>
      </c>
      <c r="D11" s="201" t="s">
        <v>199</v>
      </c>
      <c r="E11" s="202" t="s">
        <v>199</v>
      </c>
      <c r="F11" s="23" t="str">
        <f>IF('[1]p4'!$J$13&gt;0,'[1]p4'!$J$13,"")</f>
        <v>0333086-7</v>
      </c>
      <c r="G11" s="19" t="str">
        <f>IF('[1]p4'!$A$15&lt;&gt;0,'[1]p4'!$A$15,"")</f>
        <v>Especialista</v>
      </c>
      <c r="H11" s="19" t="str">
        <f>IF('[1]p4'!$B$15&lt;&gt;0,'[1]p4'!$B$15,"")</f>
        <v>Adjunto</v>
      </c>
      <c r="I11" s="20" t="str">
        <f>IF('[1]p4'!$C$15&lt;&gt;0,'[1]p4'!$C$15,"")</f>
        <v>IV</v>
      </c>
      <c r="J11" s="59">
        <f>IF('[1]p4'!$F$15&lt;&gt;0,'[1]p4'!$F$15,"")</f>
        <v>40</v>
      </c>
      <c r="K11" s="56" t="str">
        <f>IF('[1]p4'!$G$15&lt;&gt;0,'[1]p4'!$G$15,"")</f>
        <v>DE</v>
      </c>
      <c r="L11" s="466" t="str">
        <f>T('[1]p4'!$H$15:$J$15)</f>
        <v>Docente do Quadro Efetivo</v>
      </c>
      <c r="M11" s="467"/>
      <c r="N11" s="468"/>
      <c r="O11" s="21">
        <f>IF('[1]p4'!$D$15&lt;&gt;0,'[1]p4'!$D$15,"")</f>
        <v>29082</v>
      </c>
      <c r="P11" s="20" t="str">
        <f>IF('[1]p4'!$E$15&lt;&gt;0,'[1]p4'!$E$15,"")</f>
        <v>Concur.</v>
      </c>
      <c r="Q11" s="106">
        <f>IF('[1]p4'!$K$15&lt;&gt;0,'[1]p4'!$K$15,"")</f>
      </c>
      <c r="R11" s="55" t="str">
        <f>IF('[1]p4'!$L$15&lt;&gt;0,'[1]p4'!$L$15,"")</f>
        <v>                </v>
      </c>
      <c r="S11" s="23" t="str">
        <f>IF('[1]p4'!$L$13&lt;&gt;0,'[1]p4'!$L$13,"")</f>
        <v>Ativa</v>
      </c>
    </row>
    <row r="12" spans="1:19" s="22" customFormat="1" ht="12.75">
      <c r="A12" s="23">
        <f>IF('[1]p5'!$C$13&gt;0,5,"")</f>
        <v>5</v>
      </c>
      <c r="B12" s="200" t="str">
        <f>T('[1]p5'!$C$13:$G$13)</f>
        <v>Antônio José da Silva</v>
      </c>
      <c r="C12" s="201" t="s">
        <v>191</v>
      </c>
      <c r="D12" s="201" t="s">
        <v>191</v>
      </c>
      <c r="E12" s="202" t="s">
        <v>191</v>
      </c>
      <c r="F12" s="23" t="str">
        <f>IF('[1]p5'!$J$13&gt;0,'[1]p5'!$J$13,"")</f>
        <v>0336520-2</v>
      </c>
      <c r="G12" s="19" t="str">
        <f>IF('[1]p5'!$A$15&lt;&gt;0,'[1]p5'!$A$15,"")</f>
        <v>Doutor</v>
      </c>
      <c r="H12" s="19" t="str">
        <f>IF('[1]p5'!$B$15&lt;&gt;0,'[1]p5'!$B$15,"")</f>
        <v>Adjunto</v>
      </c>
      <c r="I12" s="20" t="str">
        <f>IF('[1]p5'!$C$15&lt;&gt;0,'[1]p5'!$C$15,"")</f>
        <v>IV</v>
      </c>
      <c r="J12" s="59">
        <f>IF('[1]p5'!$F$15&lt;&gt;0,'[1]p5'!$F$15,"")</f>
        <v>40</v>
      </c>
      <c r="K12" s="56" t="str">
        <f>IF('[1]p5'!$G$15&lt;&gt;0,'[1]p5'!$G$15,"")</f>
        <v>DE</v>
      </c>
      <c r="L12" s="466" t="str">
        <f>T('[1]p5'!$H$15:$J$15)</f>
        <v>Docente do Quadro Efetivo</v>
      </c>
      <c r="M12" s="467"/>
      <c r="N12" s="468"/>
      <c r="O12" s="21">
        <f>IF('[1]p5'!$D$15&lt;&gt;0,'[1]p5'!$D$15,"")</f>
        <v>31168</v>
      </c>
      <c r="P12" s="20" t="str">
        <f>IF('[1]p5'!$E$15&lt;&gt;0,'[1]p5'!$E$15,"")</f>
        <v>Concur.</v>
      </c>
      <c r="Q12" s="106">
        <f>IF('[1]p5'!$K$15&lt;&gt;0,'[1]p5'!$K$15,"")</f>
      </c>
      <c r="R12" s="55" t="str">
        <f>IF('[1]p5'!$L$15&lt;&gt;0,'[1]p5'!$L$15,"")</f>
        <v>                </v>
      </c>
      <c r="S12" s="23" t="str">
        <f>IF('[1]p5'!$L$13&lt;&gt;0,'[1]p5'!$L$13,"")</f>
        <v>Ativa</v>
      </c>
    </row>
    <row r="13" spans="1:19" s="22" customFormat="1" ht="12.75">
      <c r="A13" s="23">
        <f>IF('[1]p6'!$C$13&gt;0,6,"")</f>
        <v>6</v>
      </c>
      <c r="B13" s="200" t="str">
        <f>T('[1]p6'!$C$13:$G$13)</f>
        <v>Antônio Luiz de Melo</v>
      </c>
      <c r="C13" s="201" t="s">
        <v>192</v>
      </c>
      <c r="D13" s="201" t="s">
        <v>192</v>
      </c>
      <c r="E13" s="202" t="s">
        <v>192</v>
      </c>
      <c r="F13" s="23" t="str">
        <f>IF('[1]p6'!$J$13&gt;0,'[1]p2'!$J$13,"")</f>
        <v>2327828-3</v>
      </c>
      <c r="G13" s="19" t="str">
        <f>IF('[1]p6'!$A$15&lt;&gt;0,'[1]p6'!$A$15,"")</f>
        <v>Doutor</v>
      </c>
      <c r="H13" s="19" t="str">
        <f>IF('[1]p6'!$B$15&lt;&gt;0,'[1]p6'!$B$15,"")</f>
        <v>Adjunto</v>
      </c>
      <c r="I13" s="20" t="str">
        <f>IF('[1]p6'!$C$15&lt;&gt;0,'[1]p6'!$C$15,"")</f>
        <v>III</v>
      </c>
      <c r="J13" s="59">
        <f>IF('[1]p6'!$F$15&lt;&gt;0,'[1]p6'!$F$15,"")</f>
        <v>40</v>
      </c>
      <c r="K13" s="56" t="str">
        <f>IF('[1]p6'!$G$15&lt;&gt;0,'[1]p6'!$G$15,"")</f>
        <v>DE</v>
      </c>
      <c r="L13" s="466" t="str">
        <f>T('[1]p6'!$H$15:$J$15)</f>
        <v>Docente do Quadro Efetivo</v>
      </c>
      <c r="M13" s="467"/>
      <c r="N13" s="468"/>
      <c r="O13" s="21">
        <f>IF('[1]p6'!$D$15&lt;&gt;0,'[1]p6'!$D$15,"")</f>
        <v>33960</v>
      </c>
      <c r="P13" s="20" t="str">
        <f>IF('[1]p6'!$E$15&lt;&gt;0,'[1]p6'!$E$15,"")</f>
        <v>Concur.</v>
      </c>
      <c r="Q13" s="106">
        <f>IF('[1]p6'!$K$15&lt;&gt;0,'[1]p6'!$K$15,"")</f>
      </c>
      <c r="R13" s="55" t="str">
        <f>IF('[1]p6'!$L$15&lt;&gt;0,'[1]p6'!$L$15,"")</f>
        <v>                </v>
      </c>
      <c r="S13" s="23" t="str">
        <f>IF('[1]p6'!$L$13&lt;&gt;0,'[1]p6'!$L$13,"")</f>
        <v>Afastado</v>
      </c>
    </row>
    <row r="14" spans="1:19" s="22" customFormat="1" ht="12.75">
      <c r="A14" s="23">
        <f>IF('[1]p7'!$C$13&gt;0,7,"")</f>
        <v>7</v>
      </c>
      <c r="B14" s="200" t="str">
        <f>T('[1]p7'!$C$13:$G$13)</f>
        <v>Antônio Pereira Brandão Júnior</v>
      </c>
      <c r="C14" s="201" t="s">
        <v>200</v>
      </c>
      <c r="D14" s="201" t="s">
        <v>200</v>
      </c>
      <c r="E14" s="202" t="s">
        <v>200</v>
      </c>
      <c r="F14" s="23" t="str">
        <f>IF('[1]p7'!$J$13&gt;0,'[1]p7'!$J$13,"")</f>
        <v>2224264-1</v>
      </c>
      <c r="G14" s="19" t="str">
        <f>IF('[1]p7'!$A$15&lt;&gt;0,'[1]p7'!$A$15,"")</f>
        <v>Mestre</v>
      </c>
      <c r="H14" s="19" t="str">
        <f>IF('[1]p7'!$B$15&lt;&gt;0,'[1]p7'!$B$15,"")</f>
        <v>Assistente</v>
      </c>
      <c r="I14" s="20" t="str">
        <f>IF('[1]p7'!$C$15&lt;&gt;0,'[1]p7'!$C$15,"")</f>
        <v>III</v>
      </c>
      <c r="J14" s="59">
        <f>IF('[1]p7'!$F$15&lt;&gt;0,'[1]p7'!$F$15,"")</f>
        <v>40</v>
      </c>
      <c r="K14" s="56" t="str">
        <f>IF('[1]p7'!$G$15&lt;&gt;0,'[1]p7'!$G$15,"")</f>
        <v>DE</v>
      </c>
      <c r="L14" s="466" t="str">
        <f>T('[1]p7'!$H$15:$J$15)</f>
        <v>Docente do Quadro Efetivo</v>
      </c>
      <c r="M14" s="467"/>
      <c r="N14" s="468"/>
      <c r="O14" s="21">
        <f>IF('[1]p7'!$D$15&lt;&gt;0,'[1]p7'!$D$15,"")</f>
        <v>36004</v>
      </c>
      <c r="P14" s="20" t="str">
        <f>IF('[1]p7'!$E$15&lt;&gt;0,'[1]p7'!$E$15,"")</f>
        <v>Concur.</v>
      </c>
      <c r="Q14" s="106">
        <f>IF('[1]p7'!$K$15&lt;&gt;0,'[1]p7'!$K$15,"")</f>
      </c>
      <c r="R14" s="55" t="str">
        <f>IF('[1]p7'!$L$15&lt;&gt;0,'[1]p7'!$L$15,"")</f>
        <v>                </v>
      </c>
      <c r="S14" s="23" t="str">
        <f>IF('[1]p7'!$L$13&lt;&gt;0,'[1]p7'!$L$13,"")</f>
        <v>Afastado</v>
      </c>
    </row>
    <row r="15" spans="1:19" s="22" customFormat="1" ht="12.75">
      <c r="A15" s="23">
        <f>IF('[1]p8'!$C$13&gt;0,8,"")</f>
        <v>8</v>
      </c>
      <c r="B15" s="200" t="str">
        <f>T('[1]p8'!$C$13:$G$13)</f>
        <v>Aparecido Jesuino de Souza</v>
      </c>
      <c r="C15" s="201" t="s">
        <v>201</v>
      </c>
      <c r="D15" s="201" t="s">
        <v>201</v>
      </c>
      <c r="E15" s="202" t="s">
        <v>201</v>
      </c>
      <c r="F15" s="23" t="str">
        <f>IF('[1]p8'!$J$13&gt;0,'[1]p8'!$J$13,"")</f>
        <v>03350451</v>
      </c>
      <c r="G15" s="19" t="str">
        <f>IF('[1]p8'!$A$15&lt;&gt;0,'[1]p8'!$A$15,"")</f>
        <v>Doutor</v>
      </c>
      <c r="H15" s="19" t="str">
        <f>IF('[1]p8'!$B$15&lt;&gt;0,'[1]p8'!$B$15,"")</f>
        <v>Titular</v>
      </c>
      <c r="I15" s="20" t="str">
        <f>IF('[1]p8'!$C$15&lt;&gt;0,'[1]p8'!$C$15,"")</f>
        <v>Único</v>
      </c>
      <c r="J15" s="59">
        <f>IF('[1]p8'!$F$15&lt;&gt;0,'[1]p8'!$F$15,"")</f>
        <v>40</v>
      </c>
      <c r="K15" s="56" t="str">
        <f>IF('[1]p8'!$G$15&lt;&gt;0,'[1]p8'!$G$15,"")</f>
        <v>DE</v>
      </c>
      <c r="L15" s="466" t="str">
        <f>T('[1]p8'!$H$15:$J$15)</f>
        <v>Docente do Quadro Efetivo</v>
      </c>
      <c r="M15" s="467"/>
      <c r="N15" s="468"/>
      <c r="O15" s="21">
        <f>IF('[1]p8'!$D$15&lt;&gt;0,'[1]p8'!$D$15,"")</f>
        <v>30011</v>
      </c>
      <c r="P15" s="20" t="str">
        <f>IF('[1]p8'!$E$15&lt;&gt;0,'[1]p8'!$E$15,"")</f>
        <v>Concur.</v>
      </c>
      <c r="Q15" s="106">
        <f>IF('[1]p8'!$K$15&lt;&gt;0,'[1]p8'!$K$15,"")</f>
      </c>
      <c r="R15" s="55" t="str">
        <f>IF('[1]p8'!$L$15&lt;&gt;0,'[1]p8'!$L$15,"")</f>
        <v>                </v>
      </c>
      <c r="S15" s="23" t="str">
        <f>IF('[1]p8'!$L$13&lt;&gt;0,'[1]p8'!$L$13,"")</f>
        <v>Afastado</v>
      </c>
    </row>
    <row r="16" spans="1:19" s="22" customFormat="1" ht="12.75">
      <c r="A16" s="23">
        <f>IF('[1]p9'!$C$13&gt;0,9,"")</f>
        <v>9</v>
      </c>
      <c r="B16" s="200" t="str">
        <f>T('[1]p9'!$C$13:$G$13)</f>
        <v>Braulio Maia Junior</v>
      </c>
      <c r="C16" s="201" t="s">
        <v>202</v>
      </c>
      <c r="D16" s="201" t="s">
        <v>202</v>
      </c>
      <c r="E16" s="202" t="s">
        <v>202</v>
      </c>
      <c r="F16" s="23" t="str">
        <f>IF('[1]p9'!$J$13&gt;0,'[1]p9'!$J$13,"")</f>
        <v>03330270</v>
      </c>
      <c r="G16" s="19" t="str">
        <f>IF('[1]p9'!$A$15&lt;&gt;0,'[1]p9'!$A$15,"")</f>
        <v>Doutor</v>
      </c>
      <c r="H16" s="19" t="str">
        <f>IF('[1]p9'!$B$15&lt;&gt;0,'[1]p9'!$B$15,"")</f>
        <v>Adjunto</v>
      </c>
      <c r="I16" s="20" t="str">
        <f>IF('[1]p9'!$C$15&lt;&gt;0,'[1]p9'!$C$15,"")</f>
        <v>IV</v>
      </c>
      <c r="J16" s="59">
        <f>IF('[1]p9'!$F$15&lt;&gt;0,'[1]p9'!$F$15,"")</f>
        <v>40</v>
      </c>
      <c r="K16" s="56" t="str">
        <f>IF('[1]p9'!$G$15&lt;&gt;0,'[1]p9'!$G$15,"")</f>
        <v>DE</v>
      </c>
      <c r="L16" s="466" t="str">
        <f>T('[1]p9'!$H$15:$J$15)</f>
        <v>Docente do Quadro Efetivo</v>
      </c>
      <c r="M16" s="467"/>
      <c r="N16" s="468"/>
      <c r="O16" s="21" t="str">
        <f>IF('[1]p9'!$D$15&lt;&gt;0,'[1]p9'!$D$15,"")</f>
        <v>15/08/79</v>
      </c>
      <c r="P16" s="20" t="str">
        <f>IF('[1]p9'!$E$15&lt;&gt;0,'[1]p9'!$E$15,"")</f>
        <v>Concur.</v>
      </c>
      <c r="Q16" s="106">
        <f>IF('[1]p9'!$K$15&lt;&gt;0,'[1]p9'!$K$15,"")</f>
      </c>
      <c r="R16" s="55" t="str">
        <f>IF('[1]p9'!$L$15&lt;&gt;0,'[1]p9'!$L$15,"")</f>
        <v>                </v>
      </c>
      <c r="S16" s="23" t="str">
        <f>IF('[1]p9'!$L$13&lt;&gt;0,'[1]p9'!$L$13,"")</f>
        <v>Ativa</v>
      </c>
    </row>
    <row r="17" spans="1:19" s="22" customFormat="1" ht="12.75">
      <c r="A17" s="23">
        <f>IF('[1]p10'!$C$13&gt;0,10,"")</f>
        <v>10</v>
      </c>
      <c r="B17" s="200" t="str">
        <f>T('[1]p10'!$C$13:$G$13)</f>
        <v>Claudianor Oliveira Alves</v>
      </c>
      <c r="C17" s="201" t="s">
        <v>203</v>
      </c>
      <c r="D17" s="201" t="s">
        <v>203</v>
      </c>
      <c r="E17" s="202" t="s">
        <v>203</v>
      </c>
      <c r="F17" s="23" t="str">
        <f>IF('[1]p10'!$J$13&gt;0,'[1]p10'!$J$13,"")</f>
        <v>3380633</v>
      </c>
      <c r="G17" s="19" t="str">
        <f>IF('[1]p10'!$A$15&lt;&gt;0,'[1]p10'!$A$15,"")</f>
        <v>Doutor</v>
      </c>
      <c r="H17" s="19" t="str">
        <f>IF('[1]p10'!$B$15&lt;&gt;0,'[1]p10'!$B$15,"")</f>
        <v>Adjunto</v>
      </c>
      <c r="I17" s="20" t="str">
        <f>IF('[1]p10'!$C$15&lt;&gt;0,'[1]p10'!$C$15,"")</f>
        <v>IV</v>
      </c>
      <c r="J17" s="59">
        <f>IF('[1]p10'!$F$15&lt;&gt;0,'[1]p10'!$F$15,"")</f>
        <v>40</v>
      </c>
      <c r="K17" s="56" t="str">
        <f>IF('[1]p10'!$G$15&lt;&gt;0,'[1]p10'!$G$15,"")</f>
        <v>DE</v>
      </c>
      <c r="L17" s="466" t="str">
        <f>T('[1]p10'!$H$15:$J$15)</f>
        <v>Docente do Quadro Efetivo</v>
      </c>
      <c r="M17" s="467"/>
      <c r="N17" s="468"/>
      <c r="O17" s="21">
        <f>IF('[1]p10'!$D$15&lt;&gt;0,'[1]p10'!$D$15,"")</f>
        <v>33482</v>
      </c>
      <c r="P17" s="20" t="str">
        <f>IF('[1]p10'!$E$15&lt;&gt;0,'[1]p10'!$E$15,"")</f>
        <v>Concur.</v>
      </c>
      <c r="Q17" s="106">
        <f>IF('[1]p10'!$K$15&lt;&gt;0,'[1]p10'!$K$15,"")</f>
      </c>
      <c r="R17" s="55" t="str">
        <f>IF('[1]p10'!$L$15&lt;&gt;0,'[1]p10'!$L$15,"")</f>
        <v>                </v>
      </c>
      <c r="S17" s="23" t="str">
        <f>IF('[1]p10'!$L$13&lt;&gt;0,'[1]p10'!$L$13,"")</f>
        <v>Ativa</v>
      </c>
    </row>
    <row r="18" spans="1:19" s="22" customFormat="1" ht="12.75">
      <c r="A18" s="23">
        <f>IF('[1]p11'!$C$13&gt;0,11,"")</f>
        <v>11</v>
      </c>
      <c r="B18" s="200" t="str">
        <f>T('[1]p11'!$C$13:$G$13)</f>
        <v>Daniel Cordeiro de Morais Filho</v>
      </c>
      <c r="C18" s="201" t="s">
        <v>204</v>
      </c>
      <c r="D18" s="201" t="s">
        <v>204</v>
      </c>
      <c r="E18" s="202" t="s">
        <v>204</v>
      </c>
      <c r="F18" s="23" t="str">
        <f>IF('[1]p11'!$J$13&gt;0,'[1]p11'!$J$13,"")</f>
        <v>0336979</v>
      </c>
      <c r="G18" s="19" t="str">
        <f>IF('[1]p11'!$A$15&lt;&gt;0,'[1]p11'!$A$15,"")</f>
        <v>Doutor</v>
      </c>
      <c r="H18" s="19" t="str">
        <f>IF('[1]p11'!$B$15&lt;&gt;0,'[1]p11'!$B$15,"")</f>
        <v>Titular</v>
      </c>
      <c r="I18" s="20" t="str">
        <f>IF('[1]p11'!$C$15&lt;&gt;0,'[1]p11'!$C$15,"")</f>
        <v>Único</v>
      </c>
      <c r="J18" s="59">
        <f>IF('[1]p11'!$F$15&lt;&gt;0,'[1]p11'!$F$15,"")</f>
        <v>40</v>
      </c>
      <c r="K18" s="56" t="str">
        <f>IF('[1]p11'!$G$15&lt;&gt;0,'[1]p11'!$G$15,"")</f>
        <v>DE</v>
      </c>
      <c r="L18" s="466" t="str">
        <f>T('[1]p11'!$H$15:$J$15)</f>
        <v>Docente do Quadro Efetivo</v>
      </c>
      <c r="M18" s="467"/>
      <c r="N18" s="468"/>
      <c r="O18" s="21">
        <f>IF('[1]p11'!$D$15&lt;&gt;0,'[1]p11'!$D$15,"")</f>
        <v>31625</v>
      </c>
      <c r="P18" s="20" t="str">
        <f>IF('[1]p11'!$E$15&lt;&gt;0,'[1]p11'!$E$15,"")</f>
        <v>Concur.</v>
      </c>
      <c r="Q18" s="106">
        <f>IF('[1]p11'!$K$15&lt;&gt;0,'[1]p11'!$K$15,"")</f>
      </c>
      <c r="R18" s="55" t="str">
        <f>IF('[1]p11'!$L$15&lt;&gt;0,'[1]p11'!$L$15,"")</f>
        <v>                </v>
      </c>
      <c r="S18" s="23" t="str">
        <f>IF('[1]p11'!$L$13&lt;&gt;0,'[1]p11'!$L$13,"")</f>
        <v>Ativa</v>
      </c>
    </row>
    <row r="19" spans="1:19" s="22" customFormat="1" ht="12.75">
      <c r="A19" s="23">
        <f>IF('[1]p12'!$C$13&gt;0,12,"")</f>
        <v>12</v>
      </c>
      <c r="B19" s="200" t="str">
        <f>T('[1]p12'!$C$13:$G$13)</f>
        <v>Daniel Marinho Pellegrino</v>
      </c>
      <c r="C19" s="201" t="s">
        <v>206</v>
      </c>
      <c r="D19" s="201" t="s">
        <v>206</v>
      </c>
      <c r="E19" s="202" t="s">
        <v>206</v>
      </c>
      <c r="F19" s="23" t="str">
        <f>IF('[1]p12'!$J$13&gt;0,'[1]p12'!$J$13,"")</f>
        <v>1285557</v>
      </c>
      <c r="G19" s="19" t="str">
        <f>IF('[1]p12'!$A$15&lt;&gt;0,'[1]p12'!$A$15,"")</f>
        <v>Doutor</v>
      </c>
      <c r="H19" s="19" t="str">
        <f>IF('[1]p12'!$B$15&lt;&gt;0,'[1]p12'!$B$15,"")</f>
        <v>Adjunto</v>
      </c>
      <c r="I19" s="20" t="str">
        <f>IF('[1]p12'!$C$15&lt;&gt;0,'[1]p12'!$C$15,"")</f>
        <v>II</v>
      </c>
      <c r="J19" s="59">
        <f>IF('[1]p12'!$F$15&lt;&gt;0,'[1]p12'!$F$15,"")</f>
        <v>40</v>
      </c>
      <c r="K19" s="56" t="str">
        <f>IF('[1]p12'!$G$15&lt;&gt;0,'[1]p12'!$G$15,"")</f>
        <v>DE</v>
      </c>
      <c r="L19" s="466" t="str">
        <f>T('[1]p12'!$H$15:$J$15)</f>
        <v>Docente do Quadro Efetivo</v>
      </c>
      <c r="M19" s="467"/>
      <c r="N19" s="468"/>
      <c r="O19" s="21" t="str">
        <f>IF('[1]p12'!$D$15&lt;&gt;0,'[1]p12'!$D$15,"")</f>
        <v>17/07/98</v>
      </c>
      <c r="P19" s="20" t="str">
        <f>IF('[1]p12'!$E$15&lt;&gt;0,'[1]p12'!$E$15,"")</f>
        <v>Concur.</v>
      </c>
      <c r="Q19" s="106">
        <f>IF('[1]p12'!$K$15&lt;&gt;0,'[1]p12'!$K$15,"")</f>
      </c>
      <c r="R19" s="55" t="str">
        <f>IF('[1]p12'!$L$15&lt;&gt;0,'[1]p12'!$L$15,"")</f>
        <v>                </v>
      </c>
      <c r="S19" s="23" t="str">
        <f>IF('[1]p12'!$L$13&lt;&gt;0,'[1]p12'!$L$13,"")</f>
        <v>Ativa</v>
      </c>
    </row>
    <row r="20" spans="1:19" s="22" customFormat="1" ht="12.75">
      <c r="A20" s="23">
        <f>IF('[1]p13'!$C$13&gt;0,13,"")</f>
        <v>13</v>
      </c>
      <c r="B20" s="200" t="str">
        <f>T('[1]p13'!$C$13:$G$13)</f>
        <v>Florence Ayres Campello de Oliveira</v>
      </c>
      <c r="C20" s="201" t="s">
        <v>207</v>
      </c>
      <c r="D20" s="201" t="s">
        <v>207</v>
      </c>
      <c r="E20" s="202" t="s">
        <v>207</v>
      </c>
      <c r="F20" s="23" t="str">
        <f>IF('[1]p13'!$J$13&gt;0,'[1]p13'!$J$13,"")</f>
        <v>0332624</v>
      </c>
      <c r="G20" s="19" t="str">
        <f>IF('[1]p13'!$A$15&lt;&gt;0,'[1]p13'!$A$15,"")</f>
        <v>Mestre</v>
      </c>
      <c r="H20" s="19" t="str">
        <f>IF('[1]p13'!$B$15&lt;&gt;0,'[1]p13'!$B$15,"")</f>
        <v>Adjunto</v>
      </c>
      <c r="I20" s="20" t="str">
        <f>IF('[1]p13'!$C$15&lt;&gt;0,'[1]p13'!$C$15,"")</f>
        <v>IV</v>
      </c>
      <c r="J20" s="59">
        <f>IF('[1]p13'!$F$15&lt;&gt;0,'[1]p13'!$F$15,"")</f>
        <v>40</v>
      </c>
      <c r="K20" s="56" t="str">
        <f>IF('[1]p13'!$G$15&lt;&gt;0,'[1]p13'!$G$15,"")</f>
        <v>DE</v>
      </c>
      <c r="L20" s="466" t="str">
        <f>T('[1]p13'!$H$15:$J$15)</f>
        <v>Docente do Quadro Efetivo</v>
      </c>
      <c r="M20" s="467"/>
      <c r="N20" s="468"/>
      <c r="O20" s="21" t="str">
        <f>IF('[1]p13'!$D$15&lt;&gt;0,'[1]p13'!$D$15,"")</f>
        <v>15/03/79</v>
      </c>
      <c r="P20" s="20" t="str">
        <f>IF('[1]p13'!$E$15&lt;&gt;0,'[1]p13'!$E$15,"")</f>
        <v>Concur.</v>
      </c>
      <c r="Q20" s="106">
        <f>IF('[1]p13'!$K$15&lt;&gt;0,'[1]p13'!$K$15,"")</f>
      </c>
      <c r="R20" s="55" t="str">
        <f>IF('[1]p13'!$L$15&lt;&gt;0,'[1]p13'!$L$15,"")</f>
        <v>                </v>
      </c>
      <c r="S20" s="23" t="str">
        <f>IF('[1]p13'!$L$13&lt;&gt;0,'[1]p13'!$L$13,"")</f>
        <v>Ativa</v>
      </c>
    </row>
    <row r="21" spans="1:19" s="22" customFormat="1" ht="12.75">
      <c r="A21" s="23">
        <f>IF('[1]p14'!$C$13&gt;0,14,"")</f>
        <v>14</v>
      </c>
      <c r="B21" s="200" t="str">
        <f>T('[1]p14'!$C$13:$G$13)</f>
        <v>Francisco Antônio Morais de Souza</v>
      </c>
      <c r="C21" s="201" t="s">
        <v>208</v>
      </c>
      <c r="D21" s="201" t="s">
        <v>208</v>
      </c>
      <c r="E21" s="202" t="s">
        <v>208</v>
      </c>
      <c r="F21" s="23" t="str">
        <f>IF('[1]p14'!$J$13&gt;0,'[1]p14'!$J$13,"")</f>
        <v>0335559</v>
      </c>
      <c r="G21" s="19" t="str">
        <f>IF('[1]p14'!$A$15&lt;&gt;0,'[1]p14'!$A$15,"")</f>
        <v>Doutor</v>
      </c>
      <c r="H21" s="19" t="str">
        <f>IF('[1]p14'!$B$15&lt;&gt;0,'[1]p14'!$B$15,"")</f>
        <v>Adjunto</v>
      </c>
      <c r="I21" s="20" t="str">
        <f>IF('[1]p14'!$C$15&lt;&gt;0,'[1]p14'!$C$15,"")</f>
        <v>IV</v>
      </c>
      <c r="J21" s="59">
        <f>IF('[1]p14'!$F$15&lt;&gt;0,'[1]p14'!$F$15,"")</f>
        <v>40</v>
      </c>
      <c r="K21" s="56" t="str">
        <f>IF('[1]p14'!$G$15&lt;&gt;0,'[1]p14'!$G$15,"")</f>
        <v>DE</v>
      </c>
      <c r="L21" s="466" t="str">
        <f>T('[1]p14'!$H$15:$J$15)</f>
        <v>Docente do Quadro Efetivo</v>
      </c>
      <c r="M21" s="467"/>
      <c r="N21" s="468"/>
      <c r="O21" s="21" t="str">
        <f>IF('[1]p14'!$D$15&lt;&gt;0,'[1]p14'!$D$15,"")</f>
        <v>25/02/83</v>
      </c>
      <c r="P21" s="20" t="str">
        <f>IF('[1]p14'!$E$15&lt;&gt;0,'[1]p14'!$E$15,"")</f>
        <v>Concur.</v>
      </c>
      <c r="Q21" s="106">
        <f>IF('[1]p14'!$K$15&lt;&gt;0,'[1]p14'!$K$15,"")</f>
      </c>
      <c r="R21" s="55" t="str">
        <f>IF('[1]p14'!$L$15&lt;&gt;0,'[1]p14'!$L$15,"")</f>
        <v>                </v>
      </c>
      <c r="S21" s="23" t="str">
        <f>IF('[1]p14'!$L$13&lt;&gt;0,'[1]p14'!$L$13,"")</f>
        <v>Ativa</v>
      </c>
    </row>
    <row r="22" spans="1:19" s="22" customFormat="1" ht="12.75">
      <c r="A22" s="23">
        <f>IF('[1]p15'!$C$13&gt;0,15,"")</f>
        <v>15</v>
      </c>
      <c r="B22" s="200" t="str">
        <f>T('[1]p15'!$C$13:$G$13)</f>
        <v>Gilberto da Silva Matos</v>
      </c>
      <c r="C22" s="201" t="s">
        <v>193</v>
      </c>
      <c r="D22" s="201" t="s">
        <v>193</v>
      </c>
      <c r="E22" s="202" t="s">
        <v>193</v>
      </c>
      <c r="F22" s="23" t="str">
        <f>IF('[1]p15'!$J$13&gt;0,'[1]p15'!$J$13,"")</f>
        <v>1350510-4</v>
      </c>
      <c r="G22" s="19" t="str">
        <f>IF('[1]p15'!$A$15&lt;&gt;0,'[1]p15'!$A$15,"")</f>
        <v>Mestre</v>
      </c>
      <c r="H22" s="19" t="str">
        <f>IF('[1]p15'!$B$15&lt;&gt;0,'[1]p15'!$B$15,"")</f>
        <v>Assistente</v>
      </c>
      <c r="I22" s="20" t="str">
        <f>IF('[1]p15'!$C$15&lt;&gt;0,'[1]p15'!$C$15,"")</f>
        <v>I</v>
      </c>
      <c r="J22" s="59">
        <f>IF('[1]p15'!$F$15&lt;&gt;0,'[1]p15'!$F$15,"")</f>
        <v>40</v>
      </c>
      <c r="K22" s="56" t="str">
        <f>IF('[1]p15'!$G$15&lt;&gt;0,'[1]p15'!$G$15,"")</f>
        <v>DE</v>
      </c>
      <c r="L22" s="466" t="str">
        <f>T('[1]p15'!$H$15:$J$15)</f>
        <v>Docente em Estágio Probatório</v>
      </c>
      <c r="M22" s="467"/>
      <c r="N22" s="468"/>
      <c r="O22" s="21" t="str">
        <f>IF('[1]p15'!$D$15&lt;&gt;0,'[1]p15'!$D$15,"")</f>
        <v>25/04/02</v>
      </c>
      <c r="P22" s="20" t="str">
        <f>IF('[1]p15'!$E$15&lt;&gt;0,'[1]p15'!$E$15,"")</f>
        <v>Concur.</v>
      </c>
      <c r="Q22" s="106">
        <f>IF('[1]p15'!$K$15&lt;&gt;0,'[1]p15'!$K$15,"")</f>
      </c>
      <c r="R22" s="55" t="str">
        <f>IF('[1]p15'!$L$15&lt;&gt;0,'[1]p15'!$L$15,"")</f>
        <v>                </v>
      </c>
      <c r="S22" s="23" t="str">
        <f>IF('[1]p16'!$L$13&lt;&gt;0,'[1]p16'!$L$13,"")</f>
        <v>Ativa</v>
      </c>
    </row>
    <row r="23" spans="1:19" s="22" customFormat="1" ht="12.75">
      <c r="A23" s="23">
        <f>IF('[1]p16'!$C$13&gt;0,16,"")</f>
        <v>16</v>
      </c>
      <c r="B23" s="200" t="str">
        <f>T('[1]p16'!$C$13:$G$13)</f>
        <v>Henrique Fernandes de Lima</v>
      </c>
      <c r="C23" s="201" t="s">
        <v>193</v>
      </c>
      <c r="D23" s="201" t="s">
        <v>193</v>
      </c>
      <c r="E23" s="202" t="s">
        <v>193</v>
      </c>
      <c r="F23" s="23" t="str">
        <f>IF('[1]p16'!$J$13&gt;0,'[1]p16'!$J$13,"")</f>
        <v>1459040-7</v>
      </c>
      <c r="G23" s="19" t="str">
        <f>IF('[1]p16'!$A$15&lt;&gt;0,'[1]p16'!$A$15,"")</f>
        <v>Mestre</v>
      </c>
      <c r="H23" s="19" t="str">
        <f>IF('[1]p16'!$B$15&lt;&gt;0,'[1]p16'!$B$15,"")</f>
        <v>Assistente</v>
      </c>
      <c r="I23" s="20" t="str">
        <f>IF('[1]p16'!$C$15&lt;&gt;0,'[1]p16'!$C$15,"")</f>
        <v>I</v>
      </c>
      <c r="J23" s="59">
        <f>IF('[1]p16'!$F$15&lt;&gt;0,'[1]p16'!$F$15,"")</f>
        <v>40</v>
      </c>
      <c r="K23" s="56" t="str">
        <f>IF('[1]p16'!$G$15&lt;&gt;0,'[1]p16'!$G$15,"")</f>
        <v>DE</v>
      </c>
      <c r="L23" s="466" t="str">
        <f>T('[1]p16'!$H$15:$J$15)</f>
        <v>Docente em Estágio Probatório</v>
      </c>
      <c r="M23" s="467"/>
      <c r="N23" s="468"/>
      <c r="O23" s="21">
        <f>IF('[1]p16'!$D$15&lt;&gt;0,'[1]p16'!$D$15,"")</f>
        <v>38175</v>
      </c>
      <c r="P23" s="20" t="str">
        <f>IF('[1]p16'!$E$15&lt;&gt;0,'[1]p16'!$E$15,"")</f>
        <v>Concur.</v>
      </c>
      <c r="Q23" s="106">
        <f>IF('[1]p16'!$K$15&lt;&gt;0,'[1]p16'!$K$15,"")</f>
      </c>
      <c r="R23" s="55" t="str">
        <f>IF('[1]p16'!$L$15&lt;&gt;0,'[1]p16'!$L$15,"")</f>
        <v>                </v>
      </c>
      <c r="S23" s="23" t="str">
        <f>IF('[1]p16'!$L$13&lt;&gt;0,'[1]p16'!$L$13,"")</f>
        <v>Ativa</v>
      </c>
    </row>
    <row r="24" spans="1:19" s="22" customFormat="1" ht="12.75">
      <c r="A24" s="23">
        <f>IF('[1]p17'!$C$13&gt;0,17,"")</f>
        <v>17</v>
      </c>
      <c r="B24" s="200" t="str">
        <f>T('[1]p17'!$C$13:$G$13)</f>
        <v>Izabel Maria Barbosa de Albuquerque</v>
      </c>
      <c r="C24" s="201" t="s">
        <v>210</v>
      </c>
      <c r="D24" s="201" t="s">
        <v>210</v>
      </c>
      <c r="E24" s="202" t="s">
        <v>210</v>
      </c>
      <c r="F24" s="23" t="str">
        <f>IF('[1]p17'!$J$13&gt;0,'[1]p17'!$J$13,"")</f>
        <v>03340480</v>
      </c>
      <c r="G24" s="19" t="str">
        <f>IF('[1]p17'!$A$15&lt;&gt;0,'[1]p17'!$A$15,"")</f>
        <v>Mestre</v>
      </c>
      <c r="H24" s="19" t="str">
        <f>IF('[1]p17'!$B$15&lt;&gt;0,'[1]p17'!$B$15,"")</f>
        <v>Adjunto</v>
      </c>
      <c r="I24" s="20" t="str">
        <f>IF('[1]p17'!$C$15&lt;&gt;0,'[1]p17'!$C$15,"")</f>
        <v>IV</v>
      </c>
      <c r="J24" s="59">
        <f>IF('[1]p17'!$F$15&lt;&gt;0,'[1]p17'!$F$15,"")</f>
        <v>40</v>
      </c>
      <c r="K24" s="56" t="str">
        <f>IF('[1]p17'!$G$15&lt;&gt;0,'[1]p17'!$G$15,"")</f>
        <v>DE</v>
      </c>
      <c r="L24" s="466" t="str">
        <f>T('[1]p17'!$H$15:$J$15)</f>
        <v>Docente do Quadro Efetivo</v>
      </c>
      <c r="M24" s="467"/>
      <c r="N24" s="468"/>
      <c r="O24" s="21">
        <f>IF('[1]p17'!$D$15&lt;&gt;0,'[1]p17'!$D$15,"")</f>
        <v>29290</v>
      </c>
      <c r="P24" s="20" t="str">
        <f>IF('[1]p17'!$E$15&lt;&gt;0,'[1]p17'!$E$15,"")</f>
        <v>Concur.</v>
      </c>
      <c r="Q24" s="106">
        <f>IF('[1]p17'!$K$15&lt;&gt;0,'[1]p17'!$K$15,"")</f>
      </c>
      <c r="R24" s="55" t="str">
        <f>IF('[1]p17'!$L$15&lt;&gt;0,'[1]p17'!$L$15,"")</f>
        <v>                </v>
      </c>
      <c r="S24" s="23" t="str">
        <f>IF('[1]p17'!$L$13&lt;&gt;0,'[1]p17'!$L$13,"")</f>
        <v>Afastado</v>
      </c>
    </row>
    <row r="25" spans="1:19" s="22" customFormat="1" ht="12.75">
      <c r="A25" s="23">
        <f>IF('[1]p18'!$C$13&gt;0,18,"")</f>
        <v>18</v>
      </c>
      <c r="B25" s="200" t="str">
        <f>T('[1]p18'!$C$13:$G$13)</f>
        <v>Jaime Alves Barbosa Sobrinho</v>
      </c>
      <c r="C25" s="201" t="s">
        <v>211</v>
      </c>
      <c r="D25" s="201" t="s">
        <v>211</v>
      </c>
      <c r="E25" s="202" t="s">
        <v>211</v>
      </c>
      <c r="F25" s="23" t="str">
        <f>IF('[1]p18'!$J$13&gt;0,'[1]p18'!$J$13,"")</f>
        <v>0337185</v>
      </c>
      <c r="G25" s="19" t="str">
        <f>IF('[1]p18'!$A$15&lt;&gt;0,'[1]p18'!$A$15,"")</f>
        <v>Doutor</v>
      </c>
      <c r="H25" s="19" t="str">
        <f>IF('[1]p18'!$B$15&lt;&gt;0,'[1]p18'!$B$15,"")</f>
        <v>Adjunto</v>
      </c>
      <c r="I25" s="20" t="str">
        <f>IF('[1]p18'!$C$15&lt;&gt;0,'[1]p18'!$C$15,"")</f>
        <v>IV</v>
      </c>
      <c r="J25" s="59">
        <f>IF('[1]p18'!$F$15&lt;&gt;0,'[1]p18'!$F$15,"")</f>
        <v>40</v>
      </c>
      <c r="K25" s="56" t="str">
        <f>IF('[1]p18'!$G$15&lt;&gt;0,'[1]p18'!$G$15,"")</f>
        <v>DE</v>
      </c>
      <c r="L25" s="466" t="str">
        <f>T('[1]p18'!$H$15:$J$15)</f>
        <v>Docente do Quadro Efetivo</v>
      </c>
      <c r="M25" s="467"/>
      <c r="N25" s="468"/>
      <c r="O25" s="21">
        <f>IF('[1]p18'!$D$15&lt;&gt;0,'[1]p18'!$D$15,"")</f>
        <v>32782</v>
      </c>
      <c r="P25" s="20" t="str">
        <f>IF('[1]p18'!$E$15&lt;&gt;0,'[1]p18'!$E$15,"")</f>
        <v>Concur.</v>
      </c>
      <c r="Q25" s="106">
        <f>IF('[1]p18'!$K$15&lt;&gt;0,'[1]p18'!$K$15,"")</f>
      </c>
      <c r="R25" s="55" t="str">
        <f>IF('[1]p18'!$L$15&lt;&gt;0,'[1]p18'!$L$15,"")</f>
        <v>                </v>
      </c>
      <c r="S25" s="23" t="str">
        <f>IF('[1]p18'!$L$13&lt;&gt;0,'[1]p18'!$L$13,"")</f>
        <v>Ativa</v>
      </c>
    </row>
    <row r="26" spans="1:19" s="22" customFormat="1" ht="12.75">
      <c r="A26" s="23">
        <f>IF('[1]p19'!$C$13&gt;0,19,"")</f>
        <v>19</v>
      </c>
      <c r="B26" s="200" t="str">
        <f>T('[1]p19'!$C$13:$G$13)</f>
        <v>José de Arimatéia Fernandes</v>
      </c>
      <c r="C26" s="201" t="s">
        <v>212</v>
      </c>
      <c r="D26" s="201" t="s">
        <v>212</v>
      </c>
      <c r="E26" s="202" t="s">
        <v>212</v>
      </c>
      <c r="F26" s="23" t="str">
        <f>IF('[1]p19'!$J$13&gt;0,'[1]p19'!$J$13,"")</f>
        <v>1030217</v>
      </c>
      <c r="G26" s="19" t="str">
        <f>IF('[1]p19'!$A$15&lt;&gt;0,'[1]p19'!$A$15,"")</f>
        <v>Doutor</v>
      </c>
      <c r="H26" s="19" t="str">
        <f>IF('[1]p19'!$B$15&lt;&gt;0,'[1]p19'!$B$15,"")</f>
        <v>Adjunto</v>
      </c>
      <c r="I26" s="20" t="str">
        <f>IF('[1]p19'!$C$15&lt;&gt;0,'[1]p19'!$C$15,"")</f>
        <v>I</v>
      </c>
      <c r="J26" s="59">
        <f>IF('[1]p19'!$F$15&lt;&gt;0,'[1]p19'!$F$15,"")</f>
        <v>40</v>
      </c>
      <c r="K26" s="56" t="str">
        <f>IF('[1]p19'!$G$15&lt;&gt;0,'[1]p19'!$G$15,"")</f>
        <v>DE</v>
      </c>
      <c r="L26" s="466" t="str">
        <f>T('[1]p19'!$H$15:$J$15)</f>
        <v>Docente do Quadro Efetivo</v>
      </c>
      <c r="M26" s="467"/>
      <c r="N26" s="468"/>
      <c r="O26" s="21">
        <f>IF('[1]p19'!$D$15&lt;&gt;0,'[1]p19'!$D$15,"")</f>
        <v>34100</v>
      </c>
      <c r="P26" s="20" t="str">
        <f>IF('[1]p19'!$E$15&lt;&gt;0,'[1]p10'!$E$15,"")</f>
        <v>Concur.</v>
      </c>
      <c r="Q26" s="106">
        <f>IF('[1]p19'!$K$15&lt;&gt;0,'[1]p19'!$K$15,"")</f>
      </c>
      <c r="R26" s="55" t="str">
        <f>IF('[1]p19'!$L$15&lt;&gt;0,'[1]p10'!$L$15,"")</f>
        <v>                </v>
      </c>
      <c r="S26" s="23" t="str">
        <f>IF('[1]p19'!$L$13&lt;&gt;0,'[1]p19'!$L$13,"")</f>
        <v>Ativa</v>
      </c>
    </row>
    <row r="27" spans="1:19" s="22" customFormat="1" ht="12.75">
      <c r="A27" s="23">
        <f>IF('[1]p20'!$C$13&gt;0,20,"")</f>
        <v>20</v>
      </c>
      <c r="B27" s="200" t="str">
        <f>T('[1]p20'!$C$13:$G$13)</f>
        <v>Joseilson Raimundo de Lima</v>
      </c>
      <c r="C27" s="201" t="s">
        <v>212</v>
      </c>
      <c r="D27" s="201" t="s">
        <v>212</v>
      </c>
      <c r="E27" s="202" t="s">
        <v>212</v>
      </c>
      <c r="F27" s="23" t="str">
        <f>IF('[1]p20'!$J$13&gt;0,'[1]p20'!$J$13,"")</f>
        <v>1314918-9</v>
      </c>
      <c r="G27" s="19" t="str">
        <f>IF('[1]p20'!$A$15&lt;&gt;0,'[1]p20'!$A$15,"")</f>
        <v>Mestre</v>
      </c>
      <c r="H27" s="19" t="str">
        <f>IF('[1]p20'!$B$15&lt;&gt;0,'[1]p20'!$B$15,"")</f>
        <v>Assistente</v>
      </c>
      <c r="I27" s="20" t="str">
        <f>IF('[1]p20'!$C$15&lt;&gt;0,'[1]p20'!$C$15,"")</f>
        <v>I</v>
      </c>
      <c r="J27" s="59">
        <f>IF('[1]p20'!$F$15&lt;&gt;0,'[1]p20'!$F$15,"")</f>
        <v>40</v>
      </c>
      <c r="K27" s="56" t="str">
        <f>IF('[1]p20'!$G$15&lt;&gt;0,'[1]p20'!$G$15,"")</f>
        <v>DE</v>
      </c>
      <c r="L27" s="466" t="str">
        <f>T('[1]p20'!$H$15:$J$15)</f>
        <v>Docente em Estágio Probatório</v>
      </c>
      <c r="M27" s="467"/>
      <c r="N27" s="468"/>
      <c r="O27" s="21" t="str">
        <f>IF('[1]p20'!$D$15&lt;&gt;0,'[1]p20'!$D$15,"")</f>
        <v>19/06/02</v>
      </c>
      <c r="P27" s="20" t="str">
        <f>IF('[1]p20'!$E$15&lt;&gt;0,'[1]p10'!$E$15,"")</f>
        <v>Concur.</v>
      </c>
      <c r="Q27" s="106">
        <f>IF('[1]p20'!$K$15&lt;&gt;0,'[1]p20'!$K$15,"")</f>
      </c>
      <c r="R27" s="55" t="str">
        <f>IF('[1]p20'!$L$15&lt;&gt;0,'[1]p10'!$L$15,"")</f>
        <v>                </v>
      </c>
      <c r="S27" s="23" t="str">
        <f>IF('[1]p20'!$L$13&lt;&gt;0,'[1]p20'!$L$13,"")</f>
        <v>Afastado</v>
      </c>
    </row>
    <row r="28" spans="1:19" s="22" customFormat="1" ht="12.75">
      <c r="A28" s="23">
        <f>IF('[1]p21'!$C$13&gt;0,21,"")</f>
        <v>21</v>
      </c>
      <c r="B28" s="200" t="str">
        <f>T('[1]p21'!$C$13:$G$13)</f>
        <v>José Lindomberg Possiano Barreiro</v>
      </c>
      <c r="C28" s="201" t="s">
        <v>213</v>
      </c>
      <c r="D28" s="201" t="s">
        <v>213</v>
      </c>
      <c r="E28" s="202" t="s">
        <v>213</v>
      </c>
      <c r="F28" s="23" t="str">
        <f>IF('[1]p21'!$J$13&gt;0,'[1]p21'!$J$13,"")</f>
        <v>2318350</v>
      </c>
      <c r="G28" s="19" t="str">
        <f>IF('[1]p21'!$A$15&lt;&gt;0,'[1]p21'!$A$15,"")</f>
        <v>Mestre</v>
      </c>
      <c r="H28" s="19" t="str">
        <f>IF('[1]p21'!$B$15&lt;&gt;0,'[1]p21'!$B$15,"")</f>
        <v>Assistente</v>
      </c>
      <c r="I28" s="20" t="str">
        <f>IF('[1]p21'!$C$15&lt;&gt;0,'[1]p21'!$C$15,"")</f>
        <v>I</v>
      </c>
      <c r="J28" s="59">
        <f>IF('[1]p21'!$F$15&lt;&gt;0,'[1]p21'!$F$15,"")</f>
        <v>40</v>
      </c>
      <c r="K28" s="56" t="str">
        <f>IF('[1]p21'!$G$15&lt;&gt;0,'[1]p21'!$G$15,"")</f>
        <v>DE</v>
      </c>
      <c r="L28" s="466" t="str">
        <f>T('[1]p21'!$H$15:$J$15)</f>
        <v>Docente em Estágio Probatório</v>
      </c>
      <c r="M28" s="467"/>
      <c r="N28" s="468"/>
      <c r="O28" s="21">
        <f>IF('[1]p21'!$D$15&lt;&gt;0,'[1]p21'!$D$15,"")</f>
        <v>38201</v>
      </c>
      <c r="P28" s="20" t="str">
        <f>IF('[1]p21'!$E$15&lt;&gt;0,'[1]p21'!$E$15,"")</f>
        <v>Concur.</v>
      </c>
      <c r="Q28" s="106">
        <f>IF('[1]p21'!$K$15&lt;&gt;0,'[1]p21'!$K$15,"")</f>
      </c>
      <c r="R28" s="55" t="str">
        <f>IF('[1]p21'!$L$15&lt;&gt;0,'[1]p21'!$L$15,"")</f>
        <v>                </v>
      </c>
      <c r="S28" s="23" t="str">
        <f>IF('[1]p21'!$L$13&lt;&gt;0,'[1]p21'!$L$13,"")</f>
        <v>Ativa</v>
      </c>
    </row>
    <row r="29" spans="1:19" s="22" customFormat="1" ht="12.75">
      <c r="A29" s="23">
        <f>IF('[1]p22'!$C$13&gt;0,22,"")</f>
        <v>22</v>
      </c>
      <c r="B29" s="200" t="str">
        <f>T('[1]p22'!$C$13:$G$13)</f>
        <v>José Luiz Neto</v>
      </c>
      <c r="C29" s="201" t="s">
        <v>214</v>
      </c>
      <c r="D29" s="201" t="s">
        <v>214</v>
      </c>
      <c r="E29" s="202" t="s">
        <v>214</v>
      </c>
      <c r="F29" s="23" t="str">
        <f>IF('[1]p22'!$J$13&gt;0,'[1]p22'!$J$13,"")</f>
        <v>0332568</v>
      </c>
      <c r="G29" s="19" t="str">
        <f>IF('[1]p22'!$A$15&lt;&gt;0,'[1]p22'!$A$15,"")</f>
        <v>Mestre</v>
      </c>
      <c r="H29" s="19" t="str">
        <f>IF('[1]p22'!$B$15&lt;&gt;0,'[1]p22'!$B$15,"")</f>
        <v>Adjunto</v>
      </c>
      <c r="I29" s="20" t="str">
        <f>IF('[1]p22'!$C$15&lt;&gt;0,'[1]p22'!$C$15,"")</f>
        <v>IV</v>
      </c>
      <c r="J29" s="59">
        <f>IF('[1]p22'!$F$15&lt;&gt;0,'[1]p22'!$F$15,"")</f>
        <v>40</v>
      </c>
      <c r="K29" s="56" t="str">
        <f>IF('[1]p22'!$G$15&lt;&gt;0,'[1]p22'!$G$15,"")</f>
        <v>DE</v>
      </c>
      <c r="L29" s="466" t="str">
        <f>T('[1]p22'!$H$15:$J$15)</f>
        <v>Docente do Quadro Efetivo</v>
      </c>
      <c r="M29" s="467"/>
      <c r="N29" s="468"/>
      <c r="O29" s="21">
        <f>IF('[1]p22'!$D$15&lt;&gt;0,'[1]p22'!$D$15,"")</f>
        <v>28858</v>
      </c>
      <c r="P29" s="20" t="str">
        <f>IF('[1]p22'!$E$15&lt;&gt;0,'[1]p22'!$E$15,"")</f>
        <v>Concur.</v>
      </c>
      <c r="Q29" s="106">
        <f>IF('[1]p22'!$K$15&lt;&gt;0,'[1]p22'!$K$15,"")</f>
      </c>
      <c r="R29" s="55" t="str">
        <f>IF('[1]p22'!$L$15&lt;&gt;0,'[1]p22'!$L$15,"")</f>
        <v>                </v>
      </c>
      <c r="S29" s="23" t="str">
        <f>IF('[1]p22'!$L$13&lt;&gt;0,'[1]p22'!$L$13,"")</f>
        <v>Ativa</v>
      </c>
    </row>
    <row r="30" spans="1:19" s="22" customFormat="1" ht="12.75">
      <c r="A30" s="23">
        <f>IF('[1]p23'!$C$13&gt;0,23,"")</f>
        <v>23</v>
      </c>
      <c r="B30" s="200" t="str">
        <f>T('[1]p23'!$C$13:$G$13)</f>
        <v>Luiz Mendes Albuquerque Neto</v>
      </c>
      <c r="C30" s="201" t="s">
        <v>216</v>
      </c>
      <c r="D30" s="201" t="s">
        <v>216</v>
      </c>
      <c r="E30" s="202" t="s">
        <v>216</v>
      </c>
      <c r="F30" s="23" t="str">
        <f>IF('[1]p23'!$J$13&gt;0,'[1]p23'!$J$13,"")</f>
        <v> 0332695</v>
      </c>
      <c r="G30" s="19" t="str">
        <f>IF('[1]p23'!$A$15&lt;&gt;0,'[1]p23'!$A$15,"")</f>
        <v>Mestre</v>
      </c>
      <c r="H30" s="19" t="str">
        <f>IF('[1]p23'!$B$15&lt;&gt;0,'[1]p23'!$B$15,"")</f>
        <v>Adjunto</v>
      </c>
      <c r="I30" s="20" t="str">
        <f>IF('[1]p23'!$C$15&lt;&gt;0,'[1]p23'!$C$15,"")</f>
        <v>IV</v>
      </c>
      <c r="J30" s="59">
        <f>IF('[1]p23'!$F$15&lt;&gt;0,'[1]p23'!$F$15,"")</f>
        <v>40</v>
      </c>
      <c r="K30" s="56" t="str">
        <f>IF('[1]p23'!$G$15&lt;&gt;0,'[1]p23'!$G$15,"")</f>
        <v>DE</v>
      </c>
      <c r="L30" s="466" t="str">
        <f>T('[1]p23'!$H$15:$J$15)</f>
        <v>Docente do Quadro Efetivo</v>
      </c>
      <c r="M30" s="467"/>
      <c r="N30" s="468"/>
      <c r="O30" s="21">
        <f>IF('[1]p23'!$D$15&lt;&gt;0,'[1]p23'!$D$15,"")</f>
        <v>28929</v>
      </c>
      <c r="P30" s="20" t="str">
        <f>IF('[1]p23'!$E$15&lt;&gt;0,'[1]p23'!$E$15,"")</f>
        <v>Concur.</v>
      </c>
      <c r="Q30" s="106">
        <f>IF('[1]p23'!$K$15&lt;&gt;0,'[1]p23'!$K$15,"")</f>
      </c>
      <c r="R30" s="55" t="str">
        <f>IF('[1]p23'!$L$15&lt;&gt;0,'[1]p23'!$L$15,"")</f>
        <v>                </v>
      </c>
      <c r="S30" s="23" t="str">
        <f>IF('[1]p23'!$L$13&lt;&gt;0,'[1]p23'!$L$13,"")</f>
        <v>Ativa</v>
      </c>
    </row>
    <row r="31" spans="1:19" s="22" customFormat="1" ht="12.75">
      <c r="A31" s="23">
        <f>IF('[1]p24'!$C$13&gt;0,24,"")</f>
        <v>24</v>
      </c>
      <c r="B31" s="200" t="str">
        <f>T('[1]p24'!$C$13:$G$13)</f>
        <v>Marco Aurélio Soares Souto</v>
      </c>
      <c r="C31" s="201" t="s">
        <v>217</v>
      </c>
      <c r="D31" s="201" t="s">
        <v>217</v>
      </c>
      <c r="E31" s="202" t="s">
        <v>217</v>
      </c>
      <c r="F31" s="23" t="str">
        <f>IF('[1]p24'!$J$13&gt;0,'[1]p24'!$J$13,"")</f>
        <v>0337123</v>
      </c>
      <c r="G31" s="19" t="str">
        <f>IF('[1]p24'!$A$15&lt;&gt;0,'[1]p24'!$A$15,"")</f>
        <v>Doutor</v>
      </c>
      <c r="H31" s="19" t="str">
        <f>IF('[1]p24'!$B$15&lt;&gt;0,'[1]p24'!$B$15,"")</f>
        <v>Titular</v>
      </c>
      <c r="I31" s="20" t="str">
        <f>IF('[1]p24'!$C$15&lt;&gt;0,'[1]p24'!$C$15,"")</f>
        <v>Único</v>
      </c>
      <c r="J31" s="59">
        <f>IF('[1]p24'!$F$15&lt;&gt;0,'[1]p24'!$F$15,"")</f>
        <v>40</v>
      </c>
      <c r="K31" s="56" t="str">
        <f>IF('[1]p24'!$G$15&lt;&gt;0,'[1]p24'!$G$15,"")</f>
        <v>DE</v>
      </c>
      <c r="L31" s="466" t="str">
        <f>T('[1]p24'!$H$15:$J$15)</f>
        <v>Docente do Quadro Efetivo</v>
      </c>
      <c r="M31" s="467"/>
      <c r="N31" s="468"/>
      <c r="O31" s="21">
        <f>IF('[1]p24'!$D$15&lt;&gt;0,'[1]p24'!$D$15,"")</f>
        <v>31625</v>
      </c>
      <c r="P31" s="20" t="str">
        <f>IF('[1]p24'!$E$15&lt;&gt;0,'[1]p24'!$E$15,"")</f>
        <v>Transf.</v>
      </c>
      <c r="Q31" s="106">
        <f>IF('[1]p24'!$K$15&lt;&gt;0,'[1]p24'!$K$15,"")</f>
      </c>
      <c r="R31" s="55" t="str">
        <f>IF('[1]p24'!$L$15&lt;&gt;0,'[1]p24'!$L$15,"")</f>
        <v>                </v>
      </c>
      <c r="S31" s="23" t="str">
        <f>IF('[1]p24'!$L$13&lt;&gt;0,'[1]p24'!$L$13,"")</f>
        <v>Ativa</v>
      </c>
    </row>
    <row r="32" spans="1:19" s="22" customFormat="1" ht="12.75">
      <c r="A32" s="23">
        <f>IF('[1]p25'!$C$13&gt;0,25,"")</f>
        <v>25</v>
      </c>
      <c r="B32" s="200" t="str">
        <f>T('[1]p25'!$C$13:$G$13)</f>
        <v>Marisa de Sales Monteiro</v>
      </c>
      <c r="C32" s="201" t="s">
        <v>219</v>
      </c>
      <c r="D32" s="201" t="s">
        <v>219</v>
      </c>
      <c r="E32" s="202" t="s">
        <v>219</v>
      </c>
      <c r="F32" s="23" t="str">
        <f>IF('[1]p25'!$J$13&gt;0,'[1]p25'!$J$13,"")</f>
        <v>0329262</v>
      </c>
      <c r="G32" s="19" t="str">
        <f>IF('[1]p25'!$A$15&lt;&gt;0,'[1]p25'!$A$15,"")</f>
        <v>Mestre</v>
      </c>
      <c r="H32" s="19" t="str">
        <f>IF('[1]p25'!$B$15&lt;&gt;0,'[1]p25'!$B$15,"")</f>
        <v>Adjunto</v>
      </c>
      <c r="I32" s="20" t="str">
        <f>IF('[1]p25'!$C$15&lt;&gt;0,'[1]p26'!$C$15,"")</f>
        <v>IV</v>
      </c>
      <c r="J32" s="59">
        <f>IF('[1]p25'!$F$15&lt;&gt;0,'[1]p25'!$F$15,"")</f>
        <v>40</v>
      </c>
      <c r="K32" s="56" t="str">
        <f>IF('[1]p25'!$G$15&lt;&gt;0,'[1]p25'!$G$15,"")</f>
        <v>DE</v>
      </c>
      <c r="L32" s="466" t="str">
        <f>T('[1]p25'!$H$15:$J$15)</f>
        <v>Docente do Quadro Efetivo</v>
      </c>
      <c r="M32" s="467"/>
      <c r="N32" s="468"/>
      <c r="O32" s="21">
        <f>IF('[1]p25'!$D$15&lt;&gt;0,'[1]p25'!$D$15,"")</f>
        <v>25206</v>
      </c>
      <c r="P32" s="20" t="str">
        <f>IF('[1]p25'!$E$15&lt;&gt;0,'[1]p25'!$E$15,"")</f>
        <v>Contrato</v>
      </c>
      <c r="Q32" s="106">
        <f>IF('[1]p25'!$K$15&lt;&gt;0,'[1]p25'!$K$15,"")</f>
      </c>
      <c r="R32" s="55" t="str">
        <f>IF('[1]p25'!$L$15&lt;&gt;0,'[1]p25'!$L$15,"")</f>
        <v>                </v>
      </c>
      <c r="S32" s="23" t="str">
        <f>IF('[1]p25'!$L$13&lt;&gt;0,'[1]p25'!$L$13,"")</f>
        <v>Afastado</v>
      </c>
    </row>
    <row r="33" spans="1:19" s="22" customFormat="1" ht="12.75">
      <c r="A33" s="23">
        <f>IF('[1]p26'!$C$13&gt;0,26,"")</f>
        <v>26</v>
      </c>
      <c r="B33" s="200" t="str">
        <f>T('[1]p26'!$C$13:$G$13)</f>
        <v>Miriam Costa</v>
      </c>
      <c r="C33" s="201" t="s">
        <v>220</v>
      </c>
      <c r="D33" s="201" t="s">
        <v>220</v>
      </c>
      <c r="E33" s="202" t="s">
        <v>220</v>
      </c>
      <c r="F33" s="23" t="str">
        <f>IF('[1]p26'!$J$13&gt;0,'[1]p26'!$J$13,"")</f>
        <v>0336978</v>
      </c>
      <c r="G33" s="19" t="str">
        <f>IF('[1]p26'!$A$15&lt;&gt;0,'[1]p26'!$A$15,"")</f>
        <v>Mestre</v>
      </c>
      <c r="H33" s="19" t="str">
        <f>IF('[1]p26'!$B$15&lt;&gt;0,'[1]p26'!$B$15,"")</f>
        <v>Adjunto</v>
      </c>
      <c r="I33" s="20" t="str">
        <f>IF('[1]p26'!$C$15&lt;&gt;0,'[1]p26'!$C$15,"")</f>
        <v>IV</v>
      </c>
      <c r="J33" s="59">
        <f>IF('[1]p26'!$F$15&lt;&gt;0,'[1]p26'!$F$15,"")</f>
        <v>40</v>
      </c>
      <c r="K33" s="56" t="str">
        <f>IF('[1]p26'!$G$15&lt;&gt;0,'[1]p26'!$G$15,"")</f>
        <v>DE</v>
      </c>
      <c r="L33" s="466" t="str">
        <f>T('[1]p26'!$H$15:$J$15)</f>
        <v>Docente do Quadro Efetivo</v>
      </c>
      <c r="M33" s="467"/>
      <c r="N33" s="468"/>
      <c r="O33" s="21">
        <f>IF('[1]p26'!$D$15&lt;&gt;0,'[1]p26'!$D$15,"")</f>
        <v>31625</v>
      </c>
      <c r="P33" s="20" t="str">
        <f>IF('[1]p26'!$E$15&lt;&gt;0,'[1]p26'!$E$15,"")</f>
        <v>Concur.</v>
      </c>
      <c r="Q33" s="106">
        <f>IF('[1]p26'!$K$15&lt;&gt;0,'[1]p26'!$K$15,"")</f>
      </c>
      <c r="R33" s="55" t="str">
        <f>IF('[1]p26'!$L$15&lt;&gt;0,'[1]p26'!$L$15,"")</f>
        <v>                </v>
      </c>
      <c r="S33" s="23" t="str">
        <f>IF('[1]p26'!$L$13&lt;&gt;0,'[1]p26'!$L$13,"")</f>
        <v>Ativa</v>
      </c>
    </row>
    <row r="34" spans="1:19" s="22" customFormat="1" ht="12.75">
      <c r="A34" s="23">
        <f>IF('[1]p27'!$C$13&gt;0,27,"")</f>
        <v>27</v>
      </c>
      <c r="B34" s="200" t="str">
        <f>T('[1]p27'!$C$13:$G$13)</f>
        <v>Rosana Marques da Silva</v>
      </c>
      <c r="C34" s="201" t="s">
        <v>221</v>
      </c>
      <c r="D34" s="201" t="s">
        <v>221</v>
      </c>
      <c r="E34" s="202" t="s">
        <v>221</v>
      </c>
      <c r="F34" s="23" t="str">
        <f>IF('[1]p27'!$J$13&gt;0,'[1]p27'!$J$13,"")</f>
        <v>0335560</v>
      </c>
      <c r="G34" s="19" t="str">
        <f>IF('[1]p27'!$A$15&lt;&gt;0,'[1]p27'!$A$15,"")</f>
        <v>Doutor</v>
      </c>
      <c r="H34" s="19" t="str">
        <f>IF('[1]p27'!$B$15&lt;&gt;0,'[1]p27'!$B$15,"")</f>
        <v>Adjunto</v>
      </c>
      <c r="I34" s="20" t="str">
        <f>IF('[1]p27'!$C$15&lt;&gt;0,'[1]p27'!$C$15,"")</f>
        <v>III</v>
      </c>
      <c r="J34" s="59">
        <f>IF('[1]p27'!$F$15&lt;&gt;0,'[1]p27'!$F$15,"")</f>
        <v>40</v>
      </c>
      <c r="K34" s="56" t="str">
        <f>IF('[1]p27'!$G$15&lt;&gt;0,'[1]p27'!$G$15,"")</f>
        <v>DE</v>
      </c>
      <c r="L34" s="466" t="str">
        <f>T('[1]p27'!$H$15:$J$15)</f>
        <v>Docente do Quadro Efetivo</v>
      </c>
      <c r="M34" s="467"/>
      <c r="N34" s="468"/>
      <c r="O34" s="21" t="str">
        <f>IF('[1]p27'!$D$15&lt;&gt;0,'[1]p27'!$D$15,"")</f>
        <v>25/02/83</v>
      </c>
      <c r="P34" s="20" t="str">
        <f>IF('[1]p27'!$E$15&lt;&gt;0,'[1]p27'!$E$15,"")</f>
        <v>Concur.</v>
      </c>
      <c r="Q34" s="106">
        <f>IF('[1]p27'!$K$15&lt;&gt;0,'[1]p27'!$K$15,"")</f>
      </c>
      <c r="R34" s="55" t="str">
        <f>IF('[1]p27'!$L$15&lt;&gt;0,'[1]p27'!$L$15,"")</f>
        <v>                </v>
      </c>
      <c r="S34" s="23" t="str">
        <f>IF('[1]p27'!$L$13&lt;&gt;0,'[1]p27'!$L$13,"")</f>
        <v>Ativa</v>
      </c>
    </row>
    <row r="35" spans="1:19" s="22" customFormat="1" ht="12.75">
      <c r="A35" s="23">
        <f>IF('[1]p28'!$C$13&gt;0,28,"")</f>
        <v>28</v>
      </c>
      <c r="B35" s="200" t="str">
        <f>T('[1]p28'!$C$13:$G$13)</f>
        <v>Rosângela Silveira do Nascimento</v>
      </c>
      <c r="C35" s="201" t="s">
        <v>222</v>
      </c>
      <c r="D35" s="201" t="s">
        <v>222</v>
      </c>
      <c r="E35" s="202" t="s">
        <v>222</v>
      </c>
      <c r="F35" s="23" t="str">
        <f>IF('[1]p28'!$J$13&gt;0,'[1]p28'!$J$13,"")</f>
        <v>1240960</v>
      </c>
      <c r="G35" s="19" t="str">
        <f>IF('[1]p28'!$A$15&lt;&gt;0,'[1]p28'!$A$15,"")</f>
        <v>Especialista</v>
      </c>
      <c r="H35" s="19" t="str">
        <f>IF('[1]p28'!$B$15&lt;&gt;0,'[1]p28'!$B$15,"")</f>
        <v>Auxiliar</v>
      </c>
      <c r="I35" s="20" t="str">
        <f>IF('[1]p28'!$C$15&lt;&gt;0,'[1]p28'!$C$15,"")</f>
        <v>II</v>
      </c>
      <c r="J35" s="59">
        <f>IF('[1]p28'!$F$15&lt;&gt;0,'[1]p28'!$F$15,"")</f>
        <v>40</v>
      </c>
      <c r="K35" s="56" t="str">
        <f>IF('[1]p28'!$G$15&lt;&gt;0,'[1]p28'!$G$15,"")</f>
        <v>DE</v>
      </c>
      <c r="L35" s="466" t="str">
        <f>T('[1]p28'!$H$15:$J$15)</f>
        <v>Docente do Quadro Efetivo</v>
      </c>
      <c r="M35" s="467"/>
      <c r="N35" s="468"/>
      <c r="O35" s="21" t="str">
        <f>IF('[1]p28'!$D$15&lt;&gt;0,'[1]p28'!$D$15,"")</f>
        <v>29/08/97</v>
      </c>
      <c r="P35" s="20" t="str">
        <f>IF('[1]p28'!$E$15&lt;&gt;0,'[1]p28'!$E$15,"")</f>
        <v>Concur.</v>
      </c>
      <c r="Q35" s="106">
        <f>IF('[1]p28'!$K$15&lt;&gt;0,'[1]p28'!$K$15,"")</f>
      </c>
      <c r="R35" s="55" t="str">
        <f>IF('[1]p28'!$L$15&lt;&gt;0,'[1]p28'!$L$15,"")</f>
        <v>                </v>
      </c>
      <c r="S35" s="23" t="str">
        <f>IF('[1]p28'!$L$13&lt;&gt;0,'[1]p28'!$L$13,"")</f>
        <v>Ativa</v>
      </c>
    </row>
    <row r="36" spans="1:19" s="22" customFormat="1" ht="12.75">
      <c r="A36" s="23">
        <f>IF('[1]p29'!$C$13&gt;0,29,"")</f>
        <v>29</v>
      </c>
      <c r="B36" s="200" t="str">
        <f>T('[1]p29'!$C$13:$G$13)</f>
        <v>Sérgio Mota Alves</v>
      </c>
      <c r="C36" s="201" t="s">
        <v>194</v>
      </c>
      <c r="D36" s="201" t="s">
        <v>194</v>
      </c>
      <c r="E36" s="202" t="s">
        <v>194</v>
      </c>
      <c r="F36" s="23" t="str">
        <f>IF('[1]p29'!$J$13&gt;0,'[1]p29'!$J$13,"")</f>
        <v>3134699-3</v>
      </c>
      <c r="G36" s="19" t="str">
        <f>IF('[1]p29'!$A$15&lt;&gt;0,'[1]p29'!$A$15,"")</f>
        <v>Mestre</v>
      </c>
      <c r="H36" s="19" t="str">
        <f>IF('[1]p29'!$B$15&lt;&gt;0,'[1]p29'!$B$15,"")</f>
        <v>Assistente</v>
      </c>
      <c r="I36" s="20" t="str">
        <f>IF('[1]p29'!$C$15&lt;&gt;0,'[1]p29'!$C$15,"")</f>
        <v>I</v>
      </c>
      <c r="J36" s="59">
        <f>IF('[1]p29'!$F$15&lt;&gt;0,'[1]p29'!$F$15,"")</f>
        <v>40</v>
      </c>
      <c r="K36" s="56" t="str">
        <f>IF('[1]p29'!$G$15&lt;&gt;0,'[1]p29'!$G$15,"")</f>
        <v>DE</v>
      </c>
      <c r="L36" s="466" t="str">
        <f>T('[1]p29'!$H$15:$J$15)</f>
        <v>Docente em Estágio Probatório</v>
      </c>
      <c r="M36" s="467"/>
      <c r="N36" s="468"/>
      <c r="O36" s="21" t="str">
        <f>IF('[1]p29'!$D$15&lt;&gt;0,'[1]p29'!$D$15,"")</f>
        <v>25/04/02</v>
      </c>
      <c r="P36" s="20" t="str">
        <f>IF('[1]p29'!$E$15&lt;&gt;0,'[1]p29'!$E$15,"")</f>
        <v>Concur.</v>
      </c>
      <c r="Q36" s="106">
        <f>IF('[1]p29'!$K$15&lt;&gt;0,'[1]p29'!$K$15,"")</f>
      </c>
      <c r="R36" s="55" t="str">
        <f>IF('[1]p29'!$L$15&lt;&gt;0,'[1]p29'!$L$15,"")</f>
        <v>                </v>
      </c>
      <c r="S36" s="23" t="str">
        <f>IF('[1]p29'!$L$13&lt;&gt;0,'[1]p29'!$L$13,"")</f>
        <v>Afastado</v>
      </c>
    </row>
    <row r="37" spans="1:19" s="22" customFormat="1" ht="12.75">
      <c r="A37" s="23">
        <f>IF('[1]p30'!$C$13&gt;0,30,"")</f>
        <v>30</v>
      </c>
      <c r="B37" s="200" t="str">
        <f>T('[1]p30'!$C$13:$G$13)</f>
        <v>Vandik Estevam Barbosa</v>
      </c>
      <c r="C37" s="201" t="s">
        <v>195</v>
      </c>
      <c r="D37" s="201" t="s">
        <v>195</v>
      </c>
      <c r="E37" s="202" t="s">
        <v>195</v>
      </c>
      <c r="F37" s="23" t="str">
        <f>IF('[1]p30'!$J$13&gt;0,'[1]p30'!$J$13,"")</f>
        <v>0330796-2</v>
      </c>
      <c r="G37" s="19" t="str">
        <f>IF('[1]p30'!$A$15&lt;&gt;0,'[1]p30'!$A$15,"")</f>
        <v>Mestre</v>
      </c>
      <c r="H37" s="19" t="str">
        <f>IF('[1]p30'!$B$15&lt;&gt;0,'[1]p30'!$B$15,"")</f>
        <v>Adjunto</v>
      </c>
      <c r="I37" s="20" t="str">
        <f>IF('[1]p30'!$C$15&lt;&gt;0,'[1]p30'!$C$15,"")</f>
        <v>IV</v>
      </c>
      <c r="J37" s="59">
        <f>IF('[1]p30'!$F$15&lt;&gt;0,'[1]p30'!$F$15,"")</f>
        <v>40</v>
      </c>
      <c r="K37" s="56" t="str">
        <f>IF('[1]p30'!$G$15&lt;&gt;0,'[1]p30'!$G$15,"")</f>
        <v>DE</v>
      </c>
      <c r="L37" s="466" t="str">
        <f>T('[1]p30'!$H$15:$J$15)</f>
        <v>Docente do Quadro Efetivo</v>
      </c>
      <c r="M37" s="467"/>
      <c r="N37" s="468"/>
      <c r="O37" s="21">
        <f>IF('[1]p30'!$D$15&lt;&gt;0,'[1]p30'!$D$15,"")</f>
        <v>28369</v>
      </c>
      <c r="P37" s="20" t="str">
        <f>IF('[1]p30'!$E$15&lt;&gt;0,'[1]p30'!$E$15,"")</f>
        <v>Concur.</v>
      </c>
      <c r="Q37" s="106">
        <f>IF('[1]p30'!$K$15&lt;&gt;0,'[1]p30'!$K$15,"")</f>
      </c>
      <c r="R37" s="55" t="str">
        <f>IF('[1]p30'!$L$15&lt;&gt;0,'[1]p30'!$L$15,"")</f>
        <v>                </v>
      </c>
      <c r="S37" s="23" t="str">
        <f>IF('[1]p30'!$L$13&lt;&gt;0,'[1]p30'!$L$13,"")</f>
        <v>Ativa</v>
      </c>
    </row>
    <row r="38" spans="1:19" s="22" customFormat="1" ht="12.75">
      <c r="A38" s="23">
        <f>IF('[1]p31'!$C$13&gt;0,31,"")</f>
        <v>31</v>
      </c>
      <c r="B38" s="200" t="str">
        <f>T('[1]p31'!$C$13:$G$13)</f>
        <v>Vanio Fragoso de Melo</v>
      </c>
      <c r="C38" s="201" t="s">
        <v>197</v>
      </c>
      <c r="D38" s="201" t="s">
        <v>197</v>
      </c>
      <c r="E38" s="202" t="s">
        <v>197</v>
      </c>
      <c r="F38" s="23" t="str">
        <f>IF('[1]p31'!$J$13&gt;0,'[1]p31'!$J$13,"")</f>
        <v>1196476-4</v>
      </c>
      <c r="G38" s="19" t="str">
        <f>IF('[1]p31'!$A$15&lt;&gt;0,'[1]p31'!$A$15,"")</f>
        <v>Doutor</v>
      </c>
      <c r="H38" s="19" t="str">
        <f>IF('[1]p31'!$B$15&lt;&gt;0,'[1]p31'!$B$15,"")</f>
        <v>Adjunto</v>
      </c>
      <c r="I38" s="20" t="str">
        <f>IF('[1]p31'!$C$15&lt;&gt;0,'[1]p31'!$C$15,"")</f>
        <v>I</v>
      </c>
      <c r="J38" s="59">
        <f>IF('[1]p31'!$F$15&lt;&gt;0,'[1]p31'!$F$15,"")</f>
        <v>40</v>
      </c>
      <c r="K38" s="56" t="str">
        <f>IF('[1]p31'!$G$15&lt;&gt;0,'[1]p31'!$G$15,"")</f>
        <v>DE</v>
      </c>
      <c r="L38" s="466" t="str">
        <f>T('[1]p31'!$H$15:$J$15)</f>
        <v>Docente do Quadro Efetivo</v>
      </c>
      <c r="M38" s="467"/>
      <c r="N38" s="468"/>
      <c r="O38" s="21">
        <f>IF('[1]p31'!$D$15&lt;&gt;0,'[1]p31'!$D$15,"")</f>
        <v>35172</v>
      </c>
      <c r="P38" s="20" t="str">
        <f>IF('[1]p31'!$E$15&lt;&gt;0,'[1]p31'!$E$15,"")</f>
        <v>Concur.</v>
      </c>
      <c r="Q38" s="106">
        <f>IF('[1]p31'!$K$15&lt;&gt;0,'[1]p31'!$K$15,"")</f>
      </c>
      <c r="R38" s="55" t="str">
        <f>IF('[1]p31'!$L$15&lt;&gt;0,'[1]p31'!$L$15,"")</f>
        <v>                </v>
      </c>
      <c r="S38" s="23" t="str">
        <f>IF('[1]p31'!$L$13&lt;&gt;0,'[1]p31'!$L$13,"")</f>
        <v>Ativa</v>
      </c>
    </row>
    <row r="39" spans="1:19" s="22" customFormat="1" ht="12.75">
      <c r="A39" s="23">
        <f>IF('[1]p32'!$C$13&gt;0,32,"")</f>
        <v>32</v>
      </c>
      <c r="B39" s="200" t="str">
        <f>T('[1]p32'!$C$13:$G$13)</f>
        <v>Antonio Gomes Nunes</v>
      </c>
      <c r="C39" s="201" t="s">
        <v>198</v>
      </c>
      <c r="D39" s="201" t="s">
        <v>198</v>
      </c>
      <c r="E39" s="202" t="s">
        <v>198</v>
      </c>
      <c r="F39" s="23" t="str">
        <f>IF('[1]p32'!$J$13&gt;0,'[1]p32'!$J$13,"")</f>
        <v>1412720</v>
      </c>
      <c r="G39" s="19" t="str">
        <f>IF('[1]p32'!$A$15&lt;&gt;0,'[1]p32'!$A$15,"")</f>
        <v>Graduado</v>
      </c>
      <c r="H39" s="19" t="str">
        <f>IF('[1]p32'!$B$15&lt;&gt;0,'[1]p32'!$B$15,"")</f>
        <v>Auxiliar</v>
      </c>
      <c r="I39" s="20" t="str">
        <f>IF('[1]p32'!$C$15&lt;&gt;0,'[1]p32'!$C$15,"")</f>
        <v>I</v>
      </c>
      <c r="J39" s="59">
        <f>IF('[1]p32'!$F$15&lt;&gt;0,'[1]p32'!$F$15,"")</f>
        <v>40</v>
      </c>
      <c r="K39" s="56" t="str">
        <f>IF('[1]p32'!$G$15&lt;&gt;0,'[1]p32'!$G$15,"")</f>
        <v>TP</v>
      </c>
      <c r="L39" s="466" t="str">
        <f>T('[1]p32'!$H$15:$J$15)</f>
        <v>Docente Substituto</v>
      </c>
      <c r="M39" s="467"/>
      <c r="N39" s="468"/>
      <c r="O39" s="21">
        <f>IF('[1]p32'!$D$15&lt;&gt;0,'[1]p32'!$D$15,"")</f>
        <v>37749</v>
      </c>
      <c r="P39" s="20" t="str">
        <f>IF('[1]p32'!$E$15&lt;&gt;0,'[1]p32'!$E$15,"")</f>
        <v>Concur.</v>
      </c>
      <c r="Q39" s="106">
        <f>IF('[1]p32'!$K$15&lt;&gt;0,'[1]p32'!$K$15,"")</f>
      </c>
      <c r="R39" s="55" t="str">
        <f>IF('[1]p32'!$L$15&lt;&gt;0,'[1]p32'!$L$15,"")</f>
        <v>                </v>
      </c>
      <c r="S39" s="23" t="str">
        <f>IF('[1]p32'!$L$13&lt;&gt;0,'[1]p32'!$L$13,"")</f>
        <v>Ativa</v>
      </c>
    </row>
    <row r="40" spans="1:19" s="22" customFormat="1" ht="12.75">
      <c r="A40" s="23">
        <f>IF('[1]p33'!$C$13&gt;0,33,"")</f>
        <v>33</v>
      </c>
      <c r="B40" s="200" t="str">
        <f>T('[1]p33'!$C$13:$G$13)</f>
        <v>Givaldo de Lima</v>
      </c>
      <c r="C40" s="201" t="s">
        <v>205</v>
      </c>
      <c r="D40" s="201" t="s">
        <v>205</v>
      </c>
      <c r="E40" s="202" t="s">
        <v>205</v>
      </c>
      <c r="F40" s="23" t="str">
        <f>IF('[1]p33'!$J$13&gt;0,'[1]p33'!$J$13,"")</f>
        <v>14572115</v>
      </c>
      <c r="G40" s="19" t="str">
        <f>IF('[1]p33'!$A$15&lt;&gt;0,'[1]p33'!$A$15,"")</f>
        <v>Graduado</v>
      </c>
      <c r="H40" s="19" t="str">
        <f>IF('[1]p33'!$B$15&lt;&gt;0,'[1]p33'!$B$15,"")</f>
        <v>Auxiliar</v>
      </c>
      <c r="I40" s="20" t="str">
        <f>IF('[1]p33'!$C$15&lt;&gt;0,'[1]p33'!$C$15,"")</f>
        <v>I</v>
      </c>
      <c r="J40" s="59">
        <f>IF('[1]p33'!$F$15&lt;&gt;0,'[1]p33'!$F$15,"")</f>
        <v>40</v>
      </c>
      <c r="K40" s="56" t="str">
        <f>IF('[1]p33'!$G$15&lt;&gt;0,'[1]p33'!$G$15,"")</f>
        <v>TP</v>
      </c>
      <c r="L40" s="466" t="str">
        <f>T('[1]p33'!$H$15:$J$15)</f>
        <v>Docente Substituto</v>
      </c>
      <c r="M40" s="467"/>
      <c r="N40" s="468"/>
      <c r="O40" s="21">
        <f>IF('[1]p33'!$D$15&lt;&gt;0,'[1]p33'!$D$15,"")</f>
        <v>38152</v>
      </c>
      <c r="P40" s="20" t="str">
        <f>IF('[1]p33'!$E$15&lt;&gt;0,'[1]p33'!$E$15,"")</f>
        <v>Concur.</v>
      </c>
      <c r="Q40" s="106">
        <f>IF('[1]p33'!$K$15&lt;&gt;0,'[1]p33'!$K$15,"")</f>
      </c>
      <c r="R40" s="55" t="str">
        <f>IF('[1]p33'!$L$15&lt;&gt;0,'[1]p33'!$L$15,"")</f>
        <v>                </v>
      </c>
      <c r="S40" s="23" t="str">
        <f>IF('[1]p33'!$L$13&lt;&gt;0,'[1]p33'!$L$13,"")</f>
        <v>Ativa</v>
      </c>
    </row>
    <row r="41" spans="1:19" s="22" customFormat="1" ht="12.75">
      <c r="A41" s="23">
        <f>IF('[1]p34'!$C$13&gt;0,34,"")</f>
        <v>34</v>
      </c>
      <c r="B41" s="200" t="str">
        <f>T('[1]p34'!$C$13:$G$13)</f>
        <v>Ivaldo Maciel de Brito</v>
      </c>
      <c r="C41" s="201" t="s">
        <v>209</v>
      </c>
      <c r="D41" s="201" t="s">
        <v>209</v>
      </c>
      <c r="E41" s="202" t="s">
        <v>209</v>
      </c>
      <c r="F41" s="23" t="str">
        <f>IF('[1]p34'!$J$13&gt;0,'[1]p34'!$J$13,"")</f>
        <v>7334047-1</v>
      </c>
      <c r="G41" s="19" t="str">
        <f>IF('[1]p34'!$A$15&lt;&gt;0,'[1]p34'!$A$15,"")</f>
        <v>Graduado</v>
      </c>
      <c r="H41" s="19" t="str">
        <f>IF('[1]p34'!$B$15&lt;&gt;0,'[1]p34'!$B$15,"")</f>
        <v>Auxiliar</v>
      </c>
      <c r="I41" s="20" t="str">
        <f>IF('[1]p34'!$C$15&lt;&gt;0,'[1]p34'!$C$15,"")</f>
        <v>I</v>
      </c>
      <c r="J41" s="59">
        <f>IF('[1]p34'!$F$15&lt;&gt;0,'[1]p34'!$F$15,"")</f>
        <v>40</v>
      </c>
      <c r="K41" s="56" t="str">
        <f>IF('[1]p34'!$G$15&lt;&gt;0,'[1]p34'!$G$15,"")</f>
        <v>TP</v>
      </c>
      <c r="L41" s="466" t="str">
        <f>T('[1]p34'!$H$15:$J$15)</f>
        <v>Docente Substituto</v>
      </c>
      <c r="M41" s="467"/>
      <c r="N41" s="468"/>
      <c r="O41" s="21">
        <f>IF('[1]p34'!$D$15&lt;&gt;0,'[1]p34'!$D$15,"")</f>
        <v>38399</v>
      </c>
      <c r="P41" s="20" t="str">
        <f>IF('[1]p34'!$E$15&lt;&gt;0,'[1]p34'!$E$15,"")</f>
        <v>Concur.</v>
      </c>
      <c r="Q41" s="106">
        <f>IF('[1]p34'!$K$15&lt;&gt;0,'[1]p34'!$K$15,"")</f>
      </c>
      <c r="R41" s="55" t="str">
        <f>IF('[1]p34'!$L$15&lt;&gt;0,'[1]p34'!$L$15,"")</f>
        <v>                </v>
      </c>
      <c r="S41" s="23" t="str">
        <f>IF('[1]p34'!$L$13&lt;&gt;0,'[1]p34'!$L$13,"")</f>
        <v>Ativa</v>
      </c>
    </row>
    <row r="42" spans="1:19" s="22" customFormat="1" ht="12.75">
      <c r="A42" s="23">
        <f>IF('[1]p35'!$C$13&gt;0,35,"")</f>
        <v>35</v>
      </c>
      <c r="B42" s="200" t="str">
        <f>T('[1]p35'!$C$13:$G$13)</f>
        <v>José Iraponil Costa Lima</v>
      </c>
      <c r="C42" s="201" t="s">
        <v>209</v>
      </c>
      <c r="D42" s="201" t="s">
        <v>209</v>
      </c>
      <c r="E42" s="202" t="s">
        <v>209</v>
      </c>
      <c r="F42" s="23" t="str">
        <f>IF('[1]p35'!$J$13&gt;0,'[1]p35'!$J$13,"")</f>
        <v>1503651</v>
      </c>
      <c r="G42" s="19" t="str">
        <f>IF('[1]p35'!$A$15&lt;&gt;0,'[1]p35'!$A$15,"")</f>
        <v>Especialista</v>
      </c>
      <c r="H42" s="19" t="str">
        <f>IF('[1]p35'!$B$15&lt;&gt;0,'[1]p35'!$B$15,"")</f>
        <v>Auxiliar</v>
      </c>
      <c r="I42" s="20" t="str">
        <f>IF('[1]p35'!$C$15&lt;&gt;0,'[1]p35'!$C$15,"")</f>
        <v>I</v>
      </c>
      <c r="J42" s="59">
        <f>IF('[1]p35'!$F$15&lt;&gt;0,'[1]p35'!$F$15,"")</f>
        <v>40</v>
      </c>
      <c r="K42" s="56" t="str">
        <f>IF('[1]p35'!$G$15&lt;&gt;0,'[1]p35'!$G$15,"")</f>
        <v>TP</v>
      </c>
      <c r="L42" s="466" t="str">
        <f>T('[1]p35'!$H$15:$J$15)</f>
        <v>Docente Substituto</v>
      </c>
      <c r="M42" s="467"/>
      <c r="N42" s="468"/>
      <c r="O42" s="21">
        <f>IF('[1]p35'!$D$15&lt;&gt;0,'[1]p35'!$D$15,"")</f>
        <v>38538</v>
      </c>
      <c r="P42" s="20" t="str">
        <f>IF('[1]p35'!$E$15&lt;&gt;0,'[1]p35'!$E$15,"")</f>
        <v>Concur.</v>
      </c>
      <c r="Q42" s="106">
        <f>IF('[1]p35'!$K$15&lt;&gt;0,'[1]p35'!$K$15,"")</f>
      </c>
      <c r="R42" s="55" t="str">
        <f>IF('[1]p35'!$L$15&lt;&gt;0,'[1]p35'!$L$15,"")</f>
        <v>                </v>
      </c>
      <c r="S42" s="23" t="str">
        <f>IF('[1]p35'!$L$13&lt;&gt;0,'[1]p35'!$L$13,"")</f>
        <v>Ativa</v>
      </c>
    </row>
    <row r="43" spans="1:19" s="22" customFormat="1" ht="12.75">
      <c r="A43" s="23">
        <f>IF('[1]p36'!$C$13&gt;0,36,"")</f>
        <v>36</v>
      </c>
      <c r="B43" s="200" t="str">
        <f>T('[1]p36'!$C$13:$G$13)</f>
        <v>José Vieira Alves</v>
      </c>
      <c r="C43" s="201" t="s">
        <v>209</v>
      </c>
      <c r="D43" s="201" t="s">
        <v>209</v>
      </c>
      <c r="E43" s="202" t="s">
        <v>209</v>
      </c>
      <c r="F43" s="23" t="str">
        <f>IF('[1]p36'!$J$13&gt;0,'[1]p36'!$J$13,"")</f>
        <v>6330862-1</v>
      </c>
      <c r="G43" s="19" t="str">
        <f>IF('[1]p36'!$A$15&lt;&gt;0,'[1]p36'!$A$15,"")</f>
        <v>Mestre</v>
      </c>
      <c r="H43" s="19" t="str">
        <f>IF('[1]p36'!$B$15&lt;&gt;0,'[1]p36'!$B$15,"")</f>
        <v>Auxiliar</v>
      </c>
      <c r="I43" s="20" t="str">
        <f>IF('[1]p36'!$C$15&lt;&gt;0,'[1]p36'!$C$15,"")</f>
        <v>I</v>
      </c>
      <c r="J43" s="59">
        <f>IF('[1]p36'!$F$15&lt;&gt;0,'[1]p36'!$F$15,"")</f>
        <v>40</v>
      </c>
      <c r="K43" s="56" t="str">
        <f>IF('[1]p36'!$G$15&lt;&gt;0,'[1]p36'!$G$15,"")</f>
        <v>TP</v>
      </c>
      <c r="L43" s="466" t="str">
        <f>T('[1]p36'!$H$15:$J$15)</f>
        <v>Docente Substituto</v>
      </c>
      <c r="M43" s="467"/>
      <c r="N43" s="468"/>
      <c r="O43" s="21">
        <f>IF('[1]p36'!$D$15&lt;&gt;0,'[1]p36'!$D$15,"")</f>
        <v>38152</v>
      </c>
      <c r="P43" s="20" t="str">
        <f>IF('[1]p36'!$E$15&lt;&gt;0,'[1]p36'!$E$15,"")</f>
        <v>Concur.</v>
      </c>
      <c r="Q43" s="106">
        <f>IF('[1]p36'!$K$15&lt;&gt;0,'[1]p36'!$K$15,"")</f>
      </c>
      <c r="R43" s="55" t="str">
        <f>IF('[1]p36'!$L$15&lt;&gt;0,'[1]p36'!$L$15,"")</f>
        <v>                </v>
      </c>
      <c r="S43" s="23" t="str">
        <f>IF('[1]p36'!$L$13&lt;&gt;0,'[1]p36'!$L$13,"")</f>
        <v>Ativa</v>
      </c>
    </row>
    <row r="44" spans="1:19" s="22" customFormat="1" ht="12.75">
      <c r="A44" s="23">
        <f>IF('[1]p37'!$C$13&gt;0,37,"")</f>
        <v>37</v>
      </c>
      <c r="B44" s="200" t="str">
        <f>T('[1]p37'!$C$13:$G$13)</f>
        <v>Juliana Aragão de Araújo</v>
      </c>
      <c r="C44" s="201" t="s">
        <v>215</v>
      </c>
      <c r="D44" s="201" t="s">
        <v>215</v>
      </c>
      <c r="E44" s="202" t="s">
        <v>215</v>
      </c>
      <c r="F44" s="23" t="str">
        <f>IF('[1]p37'!$J$13&gt;0,'[1]p37'!$J$13,"")</f>
        <v>2354783</v>
      </c>
      <c r="G44" s="19" t="str">
        <f>IF('[1]p37'!$A$15&lt;&gt;0,'[1]p37'!$A$15,"")</f>
        <v>Mestre</v>
      </c>
      <c r="H44" s="19" t="str">
        <f>IF('[1]p37'!$B$15&lt;&gt;0,'[1]p37'!$B$15,"")</f>
        <v>Assistente</v>
      </c>
      <c r="I44" s="20" t="str">
        <f>IF('[1]p37'!$C$15&lt;&gt;0,'[1]p37'!$C$15,"")</f>
        <v>I</v>
      </c>
      <c r="J44" s="59">
        <f>IF('[1]p37'!$F$15&lt;&gt;0,'[1]p37'!$F$15,"")</f>
        <v>40</v>
      </c>
      <c r="K44" s="56" t="str">
        <f>IF('[1]p37'!$G$15&lt;&gt;0,'[1]p37'!$G$15,"")</f>
        <v>TP</v>
      </c>
      <c r="L44" s="466" t="str">
        <f>T('[1]p37'!$H$15:$J$15)</f>
        <v>Docente Substituto</v>
      </c>
      <c r="M44" s="467"/>
      <c r="N44" s="468"/>
      <c r="O44" s="21">
        <f>IF('[1]p37'!$D$15&lt;&gt;0,'[1]p37'!$D$15,"")</f>
        <v>38538</v>
      </c>
      <c r="P44" s="20" t="str">
        <f>IF('[1]p37'!$E$15&lt;&gt;0,'[1]p37'!$E$15,"")</f>
        <v>Concur.</v>
      </c>
      <c r="Q44" s="106">
        <f>IF('[1]p37'!$K$15&lt;&gt;0,'[1]p37'!$K$15,"")</f>
      </c>
      <c r="R44" s="55" t="str">
        <f>IF('[1]p37'!$L$15&lt;&gt;0,'[1]p37'!$L$15,"")</f>
        <v>                </v>
      </c>
      <c r="S44" s="23" t="str">
        <f>IF('[1]p37'!$L$13&lt;&gt;0,'[1]p37'!$L$13,"")</f>
        <v>Ativa</v>
      </c>
    </row>
    <row r="45" spans="1:19" s="22" customFormat="1" ht="12.75">
      <c r="A45" s="23">
        <f>IF('[1]p38'!$C$13&gt;0,38,"")</f>
        <v>38</v>
      </c>
      <c r="B45" s="200" t="str">
        <f>T('[1]p38'!$C$13:$G$13)</f>
        <v>Lauriclécio Figueiredo Lopes</v>
      </c>
      <c r="C45" s="201" t="s">
        <v>218</v>
      </c>
      <c r="D45" s="201" t="s">
        <v>218</v>
      </c>
      <c r="E45" s="202" t="s">
        <v>218</v>
      </c>
      <c r="F45" s="23" t="str">
        <f>IF('[1]p38'!$J$13&gt;0,'[1]p38'!$J$13,"")</f>
        <v>1485993</v>
      </c>
      <c r="G45" s="19" t="str">
        <f>IF('[1]p38'!$A$15&lt;&gt;0,'[1]p38'!$A$15,"")</f>
        <v>Graduado</v>
      </c>
      <c r="H45" s="19" t="str">
        <f>IF('[1]p38'!$B$15&lt;&gt;0,'[1]p38'!$B$15,"")</f>
        <v>Auxiliar</v>
      </c>
      <c r="I45" s="20" t="str">
        <f>IF('[1]p38'!$C$15&lt;&gt;0,'[1]p38'!$C$15,"")</f>
        <v>I</v>
      </c>
      <c r="J45" s="59">
        <f>IF('[1]p38'!$F$15&lt;&gt;0,'[1]p38'!$F$15,"")</f>
        <v>40</v>
      </c>
      <c r="K45" s="56" t="str">
        <f>IF('[1]p38'!$G$15&lt;&gt;0,'[1]p38'!$G$15,"")</f>
        <v>TP</v>
      </c>
      <c r="L45" s="466" t="str">
        <f>T('[1]p38'!$H$15:$J$15)</f>
        <v>Docente Substituto</v>
      </c>
      <c r="M45" s="467"/>
      <c r="N45" s="468"/>
      <c r="O45" s="21">
        <f>IF('[1]p38'!$D$15&lt;&gt;0,'[1]p38'!$D$15,"")</f>
        <v>38399</v>
      </c>
      <c r="P45" s="20" t="str">
        <f>IF('[1]p38'!$E$15&lt;&gt;0,'[1]p38'!$E$15,"")</f>
        <v>Concur.</v>
      </c>
      <c r="Q45" s="106">
        <f>IF('[1]p38'!$K$15&lt;&gt;0,'[1]p38'!$K$15,"")</f>
      </c>
      <c r="R45" s="55" t="str">
        <f>IF('[1]p38'!$L$15&lt;&gt;0,'[1]p38'!$L$15,"")</f>
        <v>                </v>
      </c>
      <c r="S45" s="23" t="str">
        <f>IF('[1]p38'!$L$13&lt;&gt;0,'[1]p38'!$L$13,"")</f>
        <v>Ativa</v>
      </c>
    </row>
    <row r="46" spans="1:19" s="22" customFormat="1" ht="12.75">
      <c r="A46" s="23">
        <f>IF('[1]p39'!$C$13&gt;0,39,"")</f>
        <v>39</v>
      </c>
      <c r="B46" s="200" t="str">
        <f>T('[1]p39'!$C$13:$G$13)</f>
        <v>Luis Paulo de Lacerda Cavalcante</v>
      </c>
      <c r="C46" s="201" t="s">
        <v>223</v>
      </c>
      <c r="D46" s="201" t="s">
        <v>223</v>
      </c>
      <c r="E46" s="202" t="s">
        <v>223</v>
      </c>
      <c r="F46" s="23" t="str">
        <f>IF('[1]p39'!$J$13&gt;0,'[1]p39'!$J$13,"")</f>
        <v>1503656-0</v>
      </c>
      <c r="G46" s="19" t="str">
        <f>IF('[1]p39'!$A$15&lt;&gt;0,'[1]p39'!$A$15,"")</f>
        <v>Mestre</v>
      </c>
      <c r="H46" s="19" t="str">
        <f>IF('[1]p39'!$B$15&lt;&gt;0,'[1]p39'!$B$15,"")</f>
        <v>Assistente</v>
      </c>
      <c r="I46" s="20" t="str">
        <f>IF('[1]p39'!$C$15&lt;&gt;0,'[1]p39'!$C$15,"")</f>
        <v>I</v>
      </c>
      <c r="J46" s="59">
        <f>IF('[1]p39'!$F$15&lt;&gt;0,'[1]p39'!$F$15,"")</f>
        <v>40</v>
      </c>
      <c r="K46" s="56" t="str">
        <f>IF('[1]p39'!$G$15&lt;&gt;0,'[1]p39'!$G$15,"")</f>
        <v>TP</v>
      </c>
      <c r="L46" s="466" t="str">
        <f>T('[1]p39'!$H$15:$J$15)</f>
        <v>Docente Substituto</v>
      </c>
      <c r="M46" s="467"/>
      <c r="N46" s="468"/>
      <c r="O46" s="21">
        <f>IF('[1]p39'!$D$15&lt;&gt;0,'[1]p39'!$D$15,"")</f>
        <v>38538</v>
      </c>
      <c r="P46" s="20" t="str">
        <f>IF('[1]p39'!$E$15&lt;&gt;0,'[1]p39'!$E$15,"")</f>
        <v>Concur.</v>
      </c>
      <c r="Q46" s="106">
        <f>IF('[1]p39'!$K$15&lt;&gt;0,'[1]p39'!$K$15,"")</f>
      </c>
      <c r="R46" s="55" t="str">
        <f>IF('[1]p39'!$L$15&lt;&gt;0,'[1]p39'!$L$15,"")</f>
        <v>                </v>
      </c>
      <c r="S46" s="23" t="str">
        <f>IF('[1]p39'!$L$13&lt;&gt;0,'[1]p39'!$L$13,"")</f>
        <v>Ativa</v>
      </c>
    </row>
    <row r="47" spans="1:19" s="22" customFormat="1" ht="12.75">
      <c r="A47" s="23">
        <f>IF('[1]p40'!$C$13&gt;0,40,"")</f>
        <v>40</v>
      </c>
      <c r="B47" s="200" t="str">
        <f>T('[1]p40'!$C$13:$G$13)</f>
        <v>Rosângela da Silva Figueredo</v>
      </c>
      <c r="C47" s="201" t="s">
        <v>215</v>
      </c>
      <c r="D47" s="201" t="s">
        <v>215</v>
      </c>
      <c r="E47" s="202" t="s">
        <v>215</v>
      </c>
      <c r="F47" s="23" t="str">
        <f>IF('[1]p40'!$J$13&gt;0,'[1]p40'!$J$13,"")</f>
        <v>1436471</v>
      </c>
      <c r="G47" s="19" t="str">
        <f>IF('[1]p40'!$A$15&lt;&gt;0,'[1]p40'!$A$15,"")</f>
        <v>Graduado</v>
      </c>
      <c r="H47" s="19" t="str">
        <f>IF('[1]p40'!$B$15&lt;&gt;0,'[1]p40'!$B$15,"")</f>
        <v>Auxiliar</v>
      </c>
      <c r="I47" s="20" t="str">
        <f>IF('[1]p40'!$C$15&lt;&gt;0,'[1]p40'!$C$15,"")</f>
        <v>I</v>
      </c>
      <c r="J47" s="59">
        <f>IF('[1]p40'!$F$15&lt;&gt;0,'[1]p40'!$F$15,"")</f>
        <v>40</v>
      </c>
      <c r="K47" s="56" t="str">
        <f>IF('[1]p40'!$G$15&lt;&gt;0,'[1]p40'!$G$15,"")</f>
        <v>TP</v>
      </c>
      <c r="L47" s="466" t="str">
        <f>T('[1]p40'!$H$15:$J$15)</f>
        <v>Docente Substituto</v>
      </c>
      <c r="M47" s="467"/>
      <c r="N47" s="468"/>
      <c r="O47" s="21">
        <f>IF('[1]p40'!$D$15&lt;&gt;0,'[1]p40'!$D$15,"")</f>
        <v>37946</v>
      </c>
      <c r="P47" s="20" t="str">
        <f>IF('[1]p40'!$E$15&lt;&gt;0,'[1]p40'!$E$15,"")</f>
        <v>Concur.</v>
      </c>
      <c r="Q47" s="106">
        <f>IF('[1]p40'!$K$15&lt;&gt;0,'[1]p40'!$K$15,"")</f>
      </c>
      <c r="R47" s="55">
        <f>IF('[1]p40'!$L$15&lt;&gt;0,'[1]p40'!$L$15,"")</f>
      </c>
      <c r="S47" s="23" t="str">
        <f>IF('[1]p40'!$L$13&lt;&gt;0,'[1]p40'!$L$13,"")</f>
        <v>Ativa</v>
      </c>
    </row>
    <row r="48" spans="1:17" s="9" customFormat="1" ht="12.75">
      <c r="A48"/>
      <c r="B48"/>
      <c r="C48"/>
      <c r="D48"/>
      <c r="E48"/>
      <c r="F48"/>
      <c r="G48"/>
      <c r="H48" s="11"/>
      <c r="I48"/>
      <c r="J48"/>
      <c r="K48"/>
      <c r="L48"/>
      <c r="M48"/>
      <c r="N48"/>
      <c r="O48"/>
      <c r="P48"/>
      <c r="Q48"/>
    </row>
    <row r="49" spans="1:17" s="9" customFormat="1" ht="12.75">
      <c r="A49"/>
      <c r="B49"/>
      <c r="C49"/>
      <c r="D49"/>
      <c r="E49"/>
      <c r="F49"/>
      <c r="G49"/>
      <c r="H49" s="11"/>
      <c r="I49"/>
      <c r="J49"/>
      <c r="K49"/>
      <c r="L49"/>
      <c r="M49"/>
      <c r="N49"/>
      <c r="O49"/>
      <c r="P49"/>
      <c r="Q49"/>
    </row>
    <row r="50" spans="1:17" s="9" customFormat="1" ht="12.75">
      <c r="A50"/>
      <c r="B50"/>
      <c r="C50"/>
      <c r="D50"/>
      <c r="E50"/>
      <c r="F50"/>
      <c r="G50"/>
      <c r="H50" s="11"/>
      <c r="I50"/>
      <c r="J50"/>
      <c r="K50"/>
      <c r="L50"/>
      <c r="M50"/>
      <c r="N50"/>
      <c r="O50"/>
      <c r="P50"/>
      <c r="Q50"/>
    </row>
    <row r="51" spans="1:17" s="9" customFormat="1" ht="12.75">
      <c r="A51"/>
      <c r="B51"/>
      <c r="C51"/>
      <c r="D51"/>
      <c r="E51"/>
      <c r="F51"/>
      <c r="G51"/>
      <c r="H51" s="11"/>
      <c r="I51"/>
      <c r="J51"/>
      <c r="K51"/>
      <c r="L51"/>
      <c r="M51"/>
      <c r="N51"/>
      <c r="O51"/>
      <c r="P51"/>
      <c r="Q51"/>
    </row>
    <row r="52" spans="1:17" s="9" customFormat="1" ht="12.75">
      <c r="A52"/>
      <c r="B52"/>
      <c r="C52"/>
      <c r="D52"/>
      <c r="E52"/>
      <c r="F52"/>
      <c r="G52"/>
      <c r="H52" s="11"/>
      <c r="I52"/>
      <c r="J52"/>
      <c r="K52"/>
      <c r="L52"/>
      <c r="M52"/>
      <c r="N52"/>
      <c r="O52"/>
      <c r="P52"/>
      <c r="Q52"/>
    </row>
    <row r="53" spans="1:17" s="9" customFormat="1" ht="12.75">
      <c r="A53"/>
      <c r="B53"/>
      <c r="C53"/>
      <c r="D53"/>
      <c r="E53"/>
      <c r="F53"/>
      <c r="G53"/>
      <c r="H53" s="11"/>
      <c r="I53"/>
      <c r="J53"/>
      <c r="K53"/>
      <c r="L53"/>
      <c r="M53"/>
      <c r="N53"/>
      <c r="O53"/>
      <c r="P53"/>
      <c r="Q53"/>
    </row>
    <row r="54" spans="1:17" s="9" customFormat="1" ht="12.75">
      <c r="A54"/>
      <c r="B54"/>
      <c r="C54"/>
      <c r="D54"/>
      <c r="E54"/>
      <c r="F54"/>
      <c r="G54"/>
      <c r="H54" s="11"/>
      <c r="I54"/>
      <c r="J54"/>
      <c r="K54"/>
      <c r="L54"/>
      <c r="M54"/>
      <c r="N54"/>
      <c r="O54"/>
      <c r="P54"/>
      <c r="Q54"/>
    </row>
    <row r="55" spans="1:17" s="9" customFormat="1" ht="12.75">
      <c r="A55"/>
      <c r="B55"/>
      <c r="C55"/>
      <c r="D55"/>
      <c r="E55"/>
      <c r="F55"/>
      <c r="G55"/>
      <c r="H55" s="11"/>
      <c r="I55"/>
      <c r="J55"/>
      <c r="K55"/>
      <c r="L55"/>
      <c r="M55"/>
      <c r="N55"/>
      <c r="O55"/>
      <c r="P55"/>
      <c r="Q55"/>
    </row>
    <row r="56" spans="1:17" s="9" customFormat="1" ht="12.75">
      <c r="A56"/>
      <c r="B56"/>
      <c r="C56"/>
      <c r="D56"/>
      <c r="E56"/>
      <c r="F56"/>
      <c r="G56"/>
      <c r="H56" s="11"/>
      <c r="I56"/>
      <c r="J56"/>
      <c r="K56"/>
      <c r="L56"/>
      <c r="M56"/>
      <c r="N56"/>
      <c r="O56"/>
      <c r="P56"/>
      <c r="Q56"/>
    </row>
    <row r="57" spans="1:17" s="9" customFormat="1" ht="12.75">
      <c r="A57"/>
      <c r="B57"/>
      <c r="C57"/>
      <c r="D57"/>
      <c r="E57"/>
      <c r="F57"/>
      <c r="G57"/>
      <c r="H57" s="11"/>
      <c r="I57"/>
      <c r="J57"/>
      <c r="K57"/>
      <c r="L57"/>
      <c r="M57"/>
      <c r="N57"/>
      <c r="O57"/>
      <c r="P57"/>
      <c r="Q57"/>
    </row>
    <row r="58" spans="1:17" s="9" customFormat="1" ht="12.75">
      <c r="A58"/>
      <c r="B58"/>
      <c r="C58"/>
      <c r="D58"/>
      <c r="E58"/>
      <c r="F58"/>
      <c r="G58"/>
      <c r="H58" s="11"/>
      <c r="I58"/>
      <c r="J58"/>
      <c r="K58"/>
      <c r="L58"/>
      <c r="M58"/>
      <c r="N58"/>
      <c r="O58"/>
      <c r="P58"/>
      <c r="Q58"/>
    </row>
    <row r="59" ht="12.75">
      <c r="H59"/>
    </row>
    <row r="60" ht="12.75">
      <c r="H60"/>
    </row>
    <row r="61" ht="12.75">
      <c r="H61"/>
    </row>
    <row r="62" ht="12.75">
      <c r="H62"/>
    </row>
    <row r="63" ht="12.75">
      <c r="H63"/>
    </row>
    <row r="64" ht="12.75">
      <c r="H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  <row r="192" ht="12.75">
      <c r="H192"/>
    </row>
    <row r="193" ht="12.75">
      <c r="H193"/>
    </row>
    <row r="194" ht="12.75">
      <c r="H194"/>
    </row>
    <row r="195" ht="12.75">
      <c r="H195"/>
    </row>
    <row r="196" ht="12.75">
      <c r="H196"/>
    </row>
    <row r="197" ht="12.75">
      <c r="H197"/>
    </row>
    <row r="198" ht="12.75">
      <c r="H198"/>
    </row>
    <row r="199" ht="12.75">
      <c r="H199"/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06" ht="12.75">
      <c r="H206"/>
    </row>
    <row r="207" ht="12.75">
      <c r="H207"/>
    </row>
    <row r="208" ht="12.75">
      <c r="H208"/>
    </row>
    <row r="209" ht="12.75">
      <c r="H209"/>
    </row>
    <row r="210" ht="12.75">
      <c r="H210"/>
    </row>
    <row r="211" ht="12.75"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  <row r="617" ht="12.75">
      <c r="H617"/>
    </row>
    <row r="618" ht="12.75">
      <c r="H618"/>
    </row>
    <row r="619" ht="12.75">
      <c r="H619"/>
    </row>
    <row r="620" ht="12.75">
      <c r="H620"/>
    </row>
    <row r="621" ht="12.75">
      <c r="H621"/>
    </row>
    <row r="622" ht="12.75">
      <c r="H622"/>
    </row>
    <row r="623" ht="12.75">
      <c r="H623"/>
    </row>
    <row r="624" ht="12.75">
      <c r="H624"/>
    </row>
    <row r="625" ht="12.75">
      <c r="H625"/>
    </row>
    <row r="626" ht="12.75">
      <c r="H626"/>
    </row>
    <row r="627" ht="12.75">
      <c r="H627"/>
    </row>
    <row r="628" ht="12.75">
      <c r="H628"/>
    </row>
    <row r="629" ht="12.75">
      <c r="H629"/>
    </row>
    <row r="630" ht="12.75">
      <c r="H630"/>
    </row>
    <row r="631" ht="12.75">
      <c r="H631"/>
    </row>
    <row r="632" ht="12.75">
      <c r="H632"/>
    </row>
    <row r="633" ht="12.75">
      <c r="H633"/>
    </row>
    <row r="634" ht="12.75">
      <c r="H634"/>
    </row>
    <row r="635" ht="12.75">
      <c r="H635"/>
    </row>
    <row r="636" ht="12.75">
      <c r="H636"/>
    </row>
    <row r="637" ht="12.75">
      <c r="H637"/>
    </row>
    <row r="638" ht="12.75">
      <c r="H638"/>
    </row>
    <row r="639" ht="12.75">
      <c r="H639"/>
    </row>
    <row r="640" ht="12.75">
      <c r="H640"/>
    </row>
    <row r="641" ht="12.75">
      <c r="H641"/>
    </row>
    <row r="642" ht="12.75">
      <c r="H642"/>
    </row>
    <row r="643" ht="12.75">
      <c r="H643"/>
    </row>
    <row r="644" ht="12.75">
      <c r="H644"/>
    </row>
    <row r="645" ht="12.75">
      <c r="H645"/>
    </row>
    <row r="646" ht="12.75">
      <c r="H646"/>
    </row>
    <row r="647" ht="12.75">
      <c r="H647"/>
    </row>
    <row r="648" ht="12.75">
      <c r="H648"/>
    </row>
    <row r="649" ht="12.75">
      <c r="H649"/>
    </row>
    <row r="650" ht="12.75">
      <c r="H650"/>
    </row>
    <row r="651" ht="12.75">
      <c r="H651"/>
    </row>
    <row r="652" ht="12.75">
      <c r="H652"/>
    </row>
    <row r="653" ht="12.75">
      <c r="H653"/>
    </row>
    <row r="654" ht="12.75">
      <c r="H654"/>
    </row>
    <row r="655" ht="12.75">
      <c r="H655"/>
    </row>
    <row r="656" ht="12.75">
      <c r="H656"/>
    </row>
    <row r="657" ht="12.75">
      <c r="H657"/>
    </row>
    <row r="658" ht="12.75">
      <c r="H658"/>
    </row>
    <row r="659" ht="12.75">
      <c r="H659"/>
    </row>
    <row r="660" ht="12.75">
      <c r="H660"/>
    </row>
    <row r="661" ht="12.75">
      <c r="H661"/>
    </row>
    <row r="662" ht="12.75">
      <c r="H662"/>
    </row>
    <row r="663" ht="12.75">
      <c r="H663"/>
    </row>
    <row r="664" ht="12.75">
      <c r="H664"/>
    </row>
    <row r="665" ht="12.75">
      <c r="H665"/>
    </row>
    <row r="666" ht="12.75">
      <c r="H666"/>
    </row>
    <row r="667" ht="12.75">
      <c r="H667"/>
    </row>
    <row r="668" ht="12.75">
      <c r="H668"/>
    </row>
    <row r="669" ht="12.75">
      <c r="H669"/>
    </row>
    <row r="670" ht="12.75">
      <c r="H670"/>
    </row>
    <row r="671" ht="12.75">
      <c r="H671"/>
    </row>
    <row r="672" ht="12.75">
      <c r="H672"/>
    </row>
    <row r="673" ht="12.75">
      <c r="H673"/>
    </row>
    <row r="674" ht="12.75">
      <c r="H674"/>
    </row>
    <row r="675" ht="12.75">
      <c r="H675"/>
    </row>
    <row r="676" ht="12.75">
      <c r="H676"/>
    </row>
    <row r="677" ht="12.75">
      <c r="H677"/>
    </row>
    <row r="678" ht="12.75">
      <c r="H678"/>
    </row>
    <row r="679" ht="12.75">
      <c r="H679"/>
    </row>
    <row r="680" ht="12.75">
      <c r="H680"/>
    </row>
    <row r="681" ht="12.75">
      <c r="H681"/>
    </row>
    <row r="682" ht="12.75">
      <c r="H682"/>
    </row>
    <row r="683" ht="12.75">
      <c r="H683"/>
    </row>
    <row r="684" ht="12.75">
      <c r="H684"/>
    </row>
    <row r="685" ht="12.75">
      <c r="H685"/>
    </row>
    <row r="686" ht="12.75">
      <c r="H686"/>
    </row>
    <row r="687" ht="12.75">
      <c r="H687"/>
    </row>
    <row r="688" ht="12.75">
      <c r="H688"/>
    </row>
    <row r="689" ht="12.75">
      <c r="H689"/>
    </row>
    <row r="690" ht="12.75">
      <c r="H690"/>
    </row>
    <row r="691" ht="12.75">
      <c r="H691"/>
    </row>
    <row r="692" ht="12.75">
      <c r="H692"/>
    </row>
    <row r="693" ht="12.75">
      <c r="H693"/>
    </row>
    <row r="694" ht="12.75">
      <c r="H694"/>
    </row>
    <row r="695" ht="12.75">
      <c r="H695"/>
    </row>
    <row r="696" ht="12.75">
      <c r="H696"/>
    </row>
    <row r="697" ht="12.75">
      <c r="H697"/>
    </row>
    <row r="698" ht="12.75">
      <c r="H698"/>
    </row>
    <row r="699" ht="12.75">
      <c r="H699"/>
    </row>
    <row r="700" ht="12.75">
      <c r="H700"/>
    </row>
    <row r="701" ht="12.75">
      <c r="H701"/>
    </row>
    <row r="702" ht="12.75">
      <c r="H702"/>
    </row>
    <row r="703" ht="12.75">
      <c r="H703"/>
    </row>
    <row r="704" ht="12.75">
      <c r="H704"/>
    </row>
    <row r="705" ht="12.75">
      <c r="H705"/>
    </row>
    <row r="706" ht="12.75">
      <c r="H706"/>
    </row>
    <row r="707" ht="12.75">
      <c r="H707"/>
    </row>
    <row r="708" ht="12.75">
      <c r="H708"/>
    </row>
    <row r="709" ht="12.75">
      <c r="H709"/>
    </row>
    <row r="710" ht="12.75">
      <c r="H710"/>
    </row>
    <row r="711" ht="12.75">
      <c r="H711"/>
    </row>
    <row r="712" ht="12.75">
      <c r="H712"/>
    </row>
    <row r="713" ht="12.75">
      <c r="H713"/>
    </row>
    <row r="714" ht="12.75">
      <c r="H714"/>
    </row>
    <row r="715" ht="12.75">
      <c r="H715"/>
    </row>
    <row r="716" ht="12.75">
      <c r="H716"/>
    </row>
    <row r="717" ht="12.75">
      <c r="H717"/>
    </row>
    <row r="718" ht="12.75">
      <c r="H718"/>
    </row>
    <row r="719" ht="12.75">
      <c r="H719"/>
    </row>
    <row r="720" ht="12.75">
      <c r="H720"/>
    </row>
    <row r="721" ht="12.75">
      <c r="H721"/>
    </row>
    <row r="722" ht="12.75">
      <c r="H722"/>
    </row>
    <row r="723" ht="12.75">
      <c r="H723"/>
    </row>
    <row r="724" ht="12.75">
      <c r="H724"/>
    </row>
    <row r="725" ht="12.75">
      <c r="H725"/>
    </row>
    <row r="726" ht="12.75">
      <c r="H726"/>
    </row>
    <row r="727" ht="12.75">
      <c r="H727"/>
    </row>
    <row r="728" ht="12.75">
      <c r="H728"/>
    </row>
    <row r="729" ht="12.75">
      <c r="H729"/>
    </row>
    <row r="730" ht="12.75">
      <c r="H730"/>
    </row>
    <row r="731" ht="12.75">
      <c r="H731"/>
    </row>
    <row r="732" ht="12.75">
      <c r="H732"/>
    </row>
    <row r="733" ht="12.75">
      <c r="H733"/>
    </row>
    <row r="734" ht="12.75">
      <c r="H734"/>
    </row>
    <row r="735" ht="12.75">
      <c r="H735"/>
    </row>
    <row r="736" ht="12.75">
      <c r="H736"/>
    </row>
    <row r="737" ht="12.75">
      <c r="H737"/>
    </row>
    <row r="738" ht="12.75">
      <c r="H738"/>
    </row>
    <row r="739" ht="12.75">
      <c r="H739"/>
    </row>
    <row r="740" ht="12.75">
      <c r="H740"/>
    </row>
    <row r="741" ht="12.75">
      <c r="H741"/>
    </row>
    <row r="742" ht="12.75">
      <c r="H742"/>
    </row>
    <row r="743" ht="12.75">
      <c r="H743"/>
    </row>
    <row r="744" ht="12.75">
      <c r="H744"/>
    </row>
    <row r="745" ht="12.75">
      <c r="H745"/>
    </row>
    <row r="746" ht="12.75">
      <c r="H746"/>
    </row>
    <row r="747" ht="12.75">
      <c r="H747"/>
    </row>
    <row r="748" ht="12.75">
      <c r="H748"/>
    </row>
    <row r="749" ht="12.75">
      <c r="H749"/>
    </row>
    <row r="750" ht="12.75">
      <c r="H750"/>
    </row>
    <row r="751" ht="12.75">
      <c r="H751"/>
    </row>
    <row r="752" ht="12.75">
      <c r="H752"/>
    </row>
    <row r="753" ht="12.75">
      <c r="H753"/>
    </row>
    <row r="754" ht="12.75">
      <c r="H754"/>
    </row>
    <row r="755" ht="12.75">
      <c r="H755"/>
    </row>
    <row r="756" ht="12.75">
      <c r="H756"/>
    </row>
    <row r="757" ht="12.75">
      <c r="H757"/>
    </row>
    <row r="758" ht="12.75">
      <c r="H758"/>
    </row>
    <row r="759" ht="12.75">
      <c r="H759"/>
    </row>
    <row r="760" ht="12.75">
      <c r="H760"/>
    </row>
    <row r="761" ht="12.75">
      <c r="H761"/>
    </row>
    <row r="762" ht="12.75">
      <c r="H762"/>
    </row>
    <row r="763" ht="12.75">
      <c r="H763"/>
    </row>
    <row r="764" ht="12.75">
      <c r="H764"/>
    </row>
    <row r="765" ht="12.75">
      <c r="H765"/>
    </row>
    <row r="766" ht="12.75">
      <c r="H766"/>
    </row>
    <row r="767" ht="12.75">
      <c r="H767"/>
    </row>
    <row r="768" ht="12.75">
      <c r="H768"/>
    </row>
    <row r="769" ht="12.75">
      <c r="H769"/>
    </row>
    <row r="770" ht="12.75">
      <c r="H770"/>
    </row>
    <row r="771" ht="12.75">
      <c r="H771"/>
    </row>
    <row r="772" ht="12.75">
      <c r="H772"/>
    </row>
    <row r="773" ht="12.75">
      <c r="H773"/>
    </row>
    <row r="774" ht="12.75">
      <c r="H774"/>
    </row>
    <row r="775" ht="12.75">
      <c r="H775"/>
    </row>
    <row r="776" ht="12.75">
      <c r="H776"/>
    </row>
    <row r="777" ht="12.75">
      <c r="H777"/>
    </row>
    <row r="778" ht="12.75">
      <c r="H778"/>
    </row>
    <row r="779" ht="12.75">
      <c r="H779"/>
    </row>
    <row r="780" ht="12.75">
      <c r="H780"/>
    </row>
    <row r="781" ht="12.75">
      <c r="H781"/>
    </row>
    <row r="782" ht="12.75">
      <c r="H782"/>
    </row>
    <row r="783" ht="12.75">
      <c r="H783"/>
    </row>
    <row r="784" ht="12.75">
      <c r="H784"/>
    </row>
    <row r="785" ht="12.75">
      <c r="H785"/>
    </row>
    <row r="786" ht="12.75">
      <c r="H786"/>
    </row>
    <row r="787" ht="12.75">
      <c r="H787"/>
    </row>
    <row r="788" ht="12.75">
      <c r="H788"/>
    </row>
    <row r="789" ht="12.75">
      <c r="H789"/>
    </row>
    <row r="790" ht="12.75">
      <c r="H790"/>
    </row>
    <row r="791" ht="12.75">
      <c r="H791"/>
    </row>
    <row r="792" ht="12.75">
      <c r="H792"/>
    </row>
    <row r="793" ht="12.75">
      <c r="H793"/>
    </row>
    <row r="794" ht="12.75">
      <c r="H794"/>
    </row>
    <row r="795" ht="12.75">
      <c r="H795"/>
    </row>
    <row r="796" ht="12.75">
      <c r="H796"/>
    </row>
    <row r="797" ht="12.75">
      <c r="H797"/>
    </row>
    <row r="798" ht="12.75">
      <c r="H798"/>
    </row>
    <row r="799" ht="12.75">
      <c r="H799"/>
    </row>
    <row r="800" ht="12.75">
      <c r="H800"/>
    </row>
    <row r="801" ht="12.75">
      <c r="H801"/>
    </row>
    <row r="802" ht="12.75">
      <c r="H802"/>
    </row>
    <row r="803" ht="12.75">
      <c r="H803"/>
    </row>
    <row r="804" ht="12.75">
      <c r="H804"/>
    </row>
    <row r="805" ht="12.75">
      <c r="H805"/>
    </row>
    <row r="806" ht="12.75">
      <c r="H806"/>
    </row>
    <row r="807" ht="12.75">
      <c r="H807"/>
    </row>
    <row r="808" ht="12.75">
      <c r="H808"/>
    </row>
    <row r="809" ht="12.75">
      <c r="H809"/>
    </row>
    <row r="810" ht="12.75">
      <c r="H810"/>
    </row>
    <row r="811" ht="12.75">
      <c r="H811"/>
    </row>
    <row r="812" ht="12.75">
      <c r="H812"/>
    </row>
    <row r="813" ht="12.75">
      <c r="H813"/>
    </row>
    <row r="814" ht="12.75">
      <c r="H814"/>
    </row>
    <row r="815" ht="12.75">
      <c r="H815"/>
    </row>
    <row r="816" ht="12.75">
      <c r="H816"/>
    </row>
    <row r="817" ht="12.75">
      <c r="H817"/>
    </row>
    <row r="818" ht="12.75">
      <c r="H818"/>
    </row>
    <row r="819" ht="12.75">
      <c r="H819"/>
    </row>
    <row r="820" ht="12.75">
      <c r="H820"/>
    </row>
    <row r="821" ht="12.75">
      <c r="H821"/>
    </row>
    <row r="822" ht="12.75">
      <c r="H822"/>
    </row>
    <row r="823" ht="12.75">
      <c r="H823"/>
    </row>
    <row r="824" ht="12.75">
      <c r="H824"/>
    </row>
    <row r="825" ht="12.75">
      <c r="H825"/>
    </row>
    <row r="826" ht="12.75">
      <c r="H826"/>
    </row>
    <row r="827" ht="12.75">
      <c r="H827"/>
    </row>
    <row r="828" ht="12.75">
      <c r="H828"/>
    </row>
    <row r="829" ht="12.75">
      <c r="H829"/>
    </row>
    <row r="830" ht="12.75">
      <c r="H830"/>
    </row>
    <row r="831" ht="12.75">
      <c r="H831"/>
    </row>
    <row r="832" ht="12.75">
      <c r="H832"/>
    </row>
    <row r="833" ht="12.75">
      <c r="H833"/>
    </row>
    <row r="834" ht="12.75">
      <c r="H834"/>
    </row>
    <row r="835" ht="12.75">
      <c r="H835"/>
    </row>
    <row r="836" ht="12.75">
      <c r="H836"/>
    </row>
    <row r="837" ht="12.75">
      <c r="H837"/>
    </row>
    <row r="838" ht="12.75">
      <c r="H838"/>
    </row>
    <row r="839" ht="12.75">
      <c r="H839"/>
    </row>
    <row r="840" ht="12.75">
      <c r="H840"/>
    </row>
    <row r="841" ht="12.75">
      <c r="H841"/>
    </row>
    <row r="842" ht="12.75">
      <c r="H842"/>
    </row>
    <row r="843" ht="12.75">
      <c r="H843"/>
    </row>
    <row r="844" ht="12.75">
      <c r="H844"/>
    </row>
    <row r="845" ht="12.75">
      <c r="H845"/>
    </row>
    <row r="846" ht="12.75">
      <c r="H846"/>
    </row>
    <row r="847" ht="12.75">
      <c r="H847"/>
    </row>
    <row r="848" ht="12.75">
      <c r="H848"/>
    </row>
    <row r="849" ht="12.75">
      <c r="H849"/>
    </row>
    <row r="850" ht="12.75">
      <c r="H850"/>
    </row>
    <row r="851" ht="12.75">
      <c r="H851"/>
    </row>
    <row r="852" ht="12.75">
      <c r="H852"/>
    </row>
    <row r="853" ht="12.75">
      <c r="H853"/>
    </row>
    <row r="854" ht="12.75">
      <c r="H854"/>
    </row>
    <row r="855" ht="12.75">
      <c r="H855"/>
    </row>
    <row r="856" ht="12.75">
      <c r="H856"/>
    </row>
    <row r="857" ht="12.75">
      <c r="H857"/>
    </row>
    <row r="858" ht="12.75">
      <c r="H858"/>
    </row>
    <row r="859" ht="12.75">
      <c r="H859"/>
    </row>
    <row r="860" ht="12.75">
      <c r="H860"/>
    </row>
    <row r="861" ht="12.75">
      <c r="H861"/>
    </row>
    <row r="862" ht="12.75">
      <c r="H862"/>
    </row>
    <row r="863" ht="12.75">
      <c r="H863"/>
    </row>
    <row r="864" ht="12.75">
      <c r="H864"/>
    </row>
    <row r="865" ht="12.75">
      <c r="H865"/>
    </row>
    <row r="866" ht="12.75">
      <c r="H866"/>
    </row>
    <row r="867" ht="12.75">
      <c r="H867"/>
    </row>
    <row r="868" ht="12.75">
      <c r="H868"/>
    </row>
    <row r="869" ht="12.75">
      <c r="H869"/>
    </row>
    <row r="870" ht="12.75">
      <c r="H870"/>
    </row>
    <row r="871" ht="12.75">
      <c r="H871"/>
    </row>
    <row r="872" ht="12.75">
      <c r="H872"/>
    </row>
    <row r="873" ht="12.75">
      <c r="H873"/>
    </row>
    <row r="874" ht="12.75">
      <c r="H874"/>
    </row>
    <row r="875" ht="12.75">
      <c r="H875"/>
    </row>
    <row r="876" ht="12.75">
      <c r="H876"/>
    </row>
    <row r="877" ht="12.75">
      <c r="H877"/>
    </row>
    <row r="878" ht="12.75">
      <c r="H878"/>
    </row>
    <row r="879" ht="12.75">
      <c r="H879"/>
    </row>
    <row r="880" ht="12.75">
      <c r="H880"/>
    </row>
    <row r="881" ht="12.75">
      <c r="H881"/>
    </row>
    <row r="882" ht="12.75">
      <c r="H882"/>
    </row>
    <row r="883" ht="12.75">
      <c r="H883"/>
    </row>
    <row r="884" ht="12.75">
      <c r="H884"/>
    </row>
    <row r="885" ht="12.75">
      <c r="H885"/>
    </row>
    <row r="886" ht="12.75">
      <c r="H886"/>
    </row>
    <row r="887" ht="12.75">
      <c r="H887"/>
    </row>
    <row r="888" ht="12.75">
      <c r="H888"/>
    </row>
    <row r="889" ht="12.75">
      <c r="H889"/>
    </row>
    <row r="890" ht="12.75">
      <c r="H890"/>
    </row>
    <row r="891" ht="12.75">
      <c r="H891"/>
    </row>
    <row r="892" ht="12.75">
      <c r="H892"/>
    </row>
    <row r="893" ht="12.75">
      <c r="H893"/>
    </row>
    <row r="894" ht="12.75">
      <c r="H894"/>
    </row>
    <row r="895" ht="12.75">
      <c r="H895"/>
    </row>
    <row r="896" ht="12.75">
      <c r="H896"/>
    </row>
    <row r="897" ht="12.75">
      <c r="H897"/>
    </row>
    <row r="898" ht="12.75">
      <c r="H898"/>
    </row>
    <row r="899" ht="12.75">
      <c r="H899"/>
    </row>
    <row r="900" ht="12.75">
      <c r="H900"/>
    </row>
    <row r="901" ht="12.75">
      <c r="H901"/>
    </row>
    <row r="902" ht="12.75">
      <c r="H902"/>
    </row>
    <row r="903" ht="12.75">
      <c r="H903"/>
    </row>
    <row r="904" ht="12.75">
      <c r="H904"/>
    </row>
    <row r="905" ht="12.75">
      <c r="H905"/>
    </row>
    <row r="906" ht="12.75">
      <c r="H906"/>
    </row>
    <row r="907" ht="12.75">
      <c r="H907"/>
    </row>
    <row r="908" ht="12.75">
      <c r="H908"/>
    </row>
    <row r="909" ht="12.75">
      <c r="H909"/>
    </row>
    <row r="910" ht="12.75">
      <c r="H910"/>
    </row>
    <row r="911" ht="12.75">
      <c r="H911"/>
    </row>
    <row r="912" ht="12.75">
      <c r="H912"/>
    </row>
    <row r="913" ht="12.75">
      <c r="H913"/>
    </row>
    <row r="914" ht="12.75">
      <c r="H914"/>
    </row>
    <row r="915" ht="12.75">
      <c r="H915"/>
    </row>
    <row r="916" ht="12.75">
      <c r="H916"/>
    </row>
    <row r="917" ht="12.75">
      <c r="H917"/>
    </row>
    <row r="918" ht="12.75">
      <c r="H918"/>
    </row>
    <row r="919" ht="12.75">
      <c r="H919"/>
    </row>
    <row r="920" ht="12.75">
      <c r="H920"/>
    </row>
    <row r="921" ht="12.75">
      <c r="H921"/>
    </row>
    <row r="922" ht="12.75">
      <c r="H922"/>
    </row>
    <row r="923" ht="12.75">
      <c r="H923"/>
    </row>
    <row r="924" ht="12.75">
      <c r="H924"/>
    </row>
    <row r="925" ht="12.75">
      <c r="H925"/>
    </row>
    <row r="926" ht="12.75">
      <c r="H926"/>
    </row>
    <row r="927" ht="12.75">
      <c r="H927"/>
    </row>
    <row r="928" ht="12.75">
      <c r="H928"/>
    </row>
    <row r="929" ht="12.75">
      <c r="H929"/>
    </row>
    <row r="930" ht="12.75">
      <c r="H930"/>
    </row>
    <row r="931" ht="12.75">
      <c r="H931"/>
    </row>
    <row r="932" ht="12.75">
      <c r="H932"/>
    </row>
    <row r="933" ht="12.75">
      <c r="H933"/>
    </row>
    <row r="934" ht="12.75">
      <c r="H934"/>
    </row>
    <row r="935" ht="12.75">
      <c r="H935"/>
    </row>
    <row r="936" ht="12.75">
      <c r="H936"/>
    </row>
    <row r="937" ht="12.75">
      <c r="H937"/>
    </row>
    <row r="938" ht="12.75">
      <c r="H938"/>
    </row>
    <row r="939" ht="12.75">
      <c r="H939"/>
    </row>
    <row r="940" ht="12.75">
      <c r="H940"/>
    </row>
    <row r="941" ht="12.75">
      <c r="H941"/>
    </row>
    <row r="942" ht="12.75">
      <c r="H942"/>
    </row>
    <row r="943" ht="12.75">
      <c r="H943"/>
    </row>
    <row r="944" ht="12.75">
      <c r="H944"/>
    </row>
    <row r="945" ht="12.75">
      <c r="H945"/>
    </row>
    <row r="946" ht="12.75">
      <c r="H946"/>
    </row>
    <row r="947" ht="12.75">
      <c r="H947"/>
    </row>
    <row r="948" ht="12.75">
      <c r="H948"/>
    </row>
    <row r="949" ht="12.75">
      <c r="H949"/>
    </row>
    <row r="950" ht="12.75">
      <c r="H950"/>
    </row>
    <row r="951" ht="12.75">
      <c r="H951"/>
    </row>
    <row r="952" ht="12.75">
      <c r="H952"/>
    </row>
    <row r="953" ht="12.75">
      <c r="H953"/>
    </row>
    <row r="954" ht="12.75">
      <c r="H954"/>
    </row>
    <row r="955" ht="12.75">
      <c r="H955"/>
    </row>
    <row r="956" ht="12.75">
      <c r="H956"/>
    </row>
    <row r="957" ht="12.75">
      <c r="H957"/>
    </row>
    <row r="958" ht="12.75">
      <c r="H958"/>
    </row>
    <row r="959" ht="12.75">
      <c r="H959"/>
    </row>
    <row r="960" ht="12.75">
      <c r="H960"/>
    </row>
    <row r="961" ht="12.75">
      <c r="H961"/>
    </row>
    <row r="962" ht="12.75">
      <c r="H962"/>
    </row>
    <row r="963" ht="12.75">
      <c r="H963"/>
    </row>
    <row r="964" ht="12.75">
      <c r="H964"/>
    </row>
    <row r="965" ht="12.75">
      <c r="H965"/>
    </row>
    <row r="966" ht="12.75">
      <c r="H966"/>
    </row>
    <row r="967" ht="12.75">
      <c r="H967"/>
    </row>
    <row r="968" ht="12.75">
      <c r="H968"/>
    </row>
    <row r="969" ht="12.75">
      <c r="H969"/>
    </row>
    <row r="970" ht="12.75">
      <c r="H970"/>
    </row>
    <row r="971" ht="12.75">
      <c r="H971"/>
    </row>
    <row r="972" ht="12.75">
      <c r="H972"/>
    </row>
    <row r="973" ht="12.75">
      <c r="H973"/>
    </row>
    <row r="974" ht="12.75">
      <c r="H974"/>
    </row>
    <row r="975" ht="12.75">
      <c r="H975"/>
    </row>
    <row r="976" ht="12.75">
      <c r="H976"/>
    </row>
    <row r="977" ht="12.75">
      <c r="H977"/>
    </row>
    <row r="978" ht="12.75">
      <c r="H978"/>
    </row>
    <row r="979" ht="12.75">
      <c r="H979"/>
    </row>
    <row r="980" ht="12.75">
      <c r="H980"/>
    </row>
    <row r="981" ht="12.75">
      <c r="H981"/>
    </row>
    <row r="982" ht="12.75">
      <c r="H982"/>
    </row>
    <row r="983" ht="12.75">
      <c r="H983"/>
    </row>
    <row r="984" ht="12.75">
      <c r="H984"/>
    </row>
    <row r="985" ht="12.75">
      <c r="H985"/>
    </row>
    <row r="986" ht="12.75">
      <c r="H986"/>
    </row>
    <row r="987" ht="12.75">
      <c r="H987"/>
    </row>
    <row r="988" ht="12.75">
      <c r="H988"/>
    </row>
    <row r="989" ht="12.75">
      <c r="H989"/>
    </row>
    <row r="990" ht="12.75">
      <c r="H990"/>
    </row>
    <row r="991" ht="12.75">
      <c r="H991"/>
    </row>
    <row r="992" ht="12.75">
      <c r="H992"/>
    </row>
    <row r="993" ht="12.75">
      <c r="H993"/>
    </row>
    <row r="994" ht="12.75">
      <c r="H994"/>
    </row>
    <row r="995" ht="12.75">
      <c r="H995"/>
    </row>
    <row r="996" ht="12.75">
      <c r="H996"/>
    </row>
    <row r="997" ht="12.75">
      <c r="H997"/>
    </row>
    <row r="998" ht="12.75">
      <c r="H998"/>
    </row>
    <row r="999" ht="12.75">
      <c r="H999"/>
    </row>
    <row r="1000" ht="12.75">
      <c r="H1000"/>
    </row>
    <row r="1001" ht="12.75">
      <c r="H1001"/>
    </row>
    <row r="1002" ht="12.75">
      <c r="H1002"/>
    </row>
    <row r="1003" ht="12.75">
      <c r="H1003"/>
    </row>
    <row r="1004" ht="12.75">
      <c r="H1004"/>
    </row>
    <row r="1005" ht="12.75">
      <c r="H1005"/>
    </row>
    <row r="1006" ht="12.75">
      <c r="H1006"/>
    </row>
    <row r="1007" ht="12.75">
      <c r="H1007"/>
    </row>
    <row r="1008" ht="12.75">
      <c r="H1008"/>
    </row>
    <row r="1009" ht="12.75">
      <c r="H1009"/>
    </row>
    <row r="1010" ht="12.75">
      <c r="H1010"/>
    </row>
    <row r="1011" ht="12.75">
      <c r="H1011"/>
    </row>
    <row r="1012" ht="12.75">
      <c r="H1012"/>
    </row>
    <row r="1013" ht="12.75">
      <c r="H1013"/>
    </row>
    <row r="1014" ht="12.75">
      <c r="H1014"/>
    </row>
    <row r="1015" ht="12.75">
      <c r="H1015"/>
    </row>
    <row r="1016" ht="12.75">
      <c r="H1016"/>
    </row>
    <row r="1017" ht="12.75">
      <c r="H1017"/>
    </row>
    <row r="1018" ht="12.75">
      <c r="H1018"/>
    </row>
    <row r="1019" ht="12.75">
      <c r="H1019"/>
    </row>
    <row r="1020" ht="12.75">
      <c r="H1020"/>
    </row>
    <row r="1021" ht="12.75">
      <c r="H1021"/>
    </row>
    <row r="1022" ht="12.75">
      <c r="H1022"/>
    </row>
    <row r="1023" ht="12.75">
      <c r="H1023"/>
    </row>
    <row r="1024" ht="12.75">
      <c r="H1024"/>
    </row>
    <row r="1025" ht="12.75">
      <c r="H1025"/>
    </row>
    <row r="1026" ht="12.75">
      <c r="H1026"/>
    </row>
    <row r="1027" ht="12.75">
      <c r="H1027"/>
    </row>
    <row r="1028" ht="12.75">
      <c r="H1028"/>
    </row>
    <row r="1029" ht="12.75">
      <c r="H1029"/>
    </row>
    <row r="1030" ht="12.75">
      <c r="H1030"/>
    </row>
    <row r="1031" ht="12.75">
      <c r="H1031"/>
    </row>
    <row r="1032" ht="12.75">
      <c r="H1032"/>
    </row>
    <row r="1033" ht="12.75">
      <c r="H1033"/>
    </row>
    <row r="1034" ht="12.75">
      <c r="H1034"/>
    </row>
    <row r="1035" ht="12.75">
      <c r="H1035"/>
    </row>
    <row r="1036" ht="12.75">
      <c r="H1036"/>
    </row>
    <row r="1037" ht="12.75">
      <c r="H1037"/>
    </row>
    <row r="1038" ht="12.75">
      <c r="H1038"/>
    </row>
    <row r="1039" ht="12.75">
      <c r="H1039"/>
    </row>
    <row r="1040" ht="12.75">
      <c r="H1040"/>
    </row>
    <row r="1041" ht="12.75">
      <c r="H1041"/>
    </row>
    <row r="1042" ht="12.75">
      <c r="H1042"/>
    </row>
    <row r="1043" ht="12.75">
      <c r="H1043"/>
    </row>
    <row r="1044" ht="12.75">
      <c r="H1044"/>
    </row>
    <row r="1045" ht="12.75">
      <c r="H1045"/>
    </row>
    <row r="1046" ht="12.75">
      <c r="H1046"/>
    </row>
    <row r="1047" ht="12.75">
      <c r="H1047"/>
    </row>
    <row r="1048" ht="12.75">
      <c r="H1048"/>
    </row>
    <row r="1049" ht="12.75">
      <c r="H1049"/>
    </row>
    <row r="1050" ht="12.75">
      <c r="H1050"/>
    </row>
    <row r="1051" ht="12.75">
      <c r="H1051"/>
    </row>
    <row r="1052" ht="12.75">
      <c r="H1052"/>
    </row>
    <row r="1053" ht="12.75">
      <c r="H1053"/>
    </row>
    <row r="1054" ht="12.75">
      <c r="H1054"/>
    </row>
    <row r="1055" ht="12.75">
      <c r="H1055"/>
    </row>
    <row r="1056" ht="12.75">
      <c r="H1056"/>
    </row>
    <row r="1057" ht="12.75">
      <c r="H1057"/>
    </row>
    <row r="1058" ht="12.75">
      <c r="H1058"/>
    </row>
    <row r="1059" ht="12.75">
      <c r="H1059"/>
    </row>
    <row r="1060" ht="12.75">
      <c r="H1060"/>
    </row>
    <row r="1061" ht="12.75">
      <c r="H1061"/>
    </row>
    <row r="1062" ht="12.75">
      <c r="H1062"/>
    </row>
    <row r="1063" ht="12.75">
      <c r="H1063"/>
    </row>
    <row r="1064" ht="12.75">
      <c r="H1064"/>
    </row>
    <row r="1065" ht="12.75">
      <c r="H1065"/>
    </row>
    <row r="1066" ht="12.75">
      <c r="H1066"/>
    </row>
    <row r="1067" ht="12.75">
      <c r="H1067"/>
    </row>
    <row r="1068" ht="12.75">
      <c r="H1068"/>
    </row>
    <row r="1069" ht="12.75">
      <c r="H1069"/>
    </row>
    <row r="1070" ht="12.75">
      <c r="H1070"/>
    </row>
    <row r="1071" ht="12.75">
      <c r="H1071"/>
    </row>
    <row r="1072" ht="12.75">
      <c r="H1072"/>
    </row>
    <row r="1073" ht="12.75">
      <c r="H1073"/>
    </row>
    <row r="1074" ht="12.75">
      <c r="H1074"/>
    </row>
    <row r="1075" ht="12.75">
      <c r="H1075"/>
    </row>
    <row r="1076" ht="12.75">
      <c r="H1076"/>
    </row>
    <row r="1077" ht="12.75">
      <c r="H1077"/>
    </row>
    <row r="1078" ht="12.75">
      <c r="H1078"/>
    </row>
    <row r="1079" ht="12.75">
      <c r="H1079"/>
    </row>
    <row r="1080" ht="12.75">
      <c r="H1080"/>
    </row>
    <row r="1081" ht="12.75">
      <c r="H1081"/>
    </row>
    <row r="1082" ht="12.75">
      <c r="H1082"/>
    </row>
    <row r="1083" ht="12.75">
      <c r="H1083"/>
    </row>
    <row r="1084" ht="12.75">
      <c r="H1084"/>
    </row>
    <row r="1085" ht="12.75">
      <c r="H1085"/>
    </row>
    <row r="1086" ht="12.75">
      <c r="H1086"/>
    </row>
    <row r="1087" ht="12.75">
      <c r="H1087"/>
    </row>
    <row r="1088" ht="12.75">
      <c r="H1088"/>
    </row>
    <row r="1089" ht="12.75">
      <c r="H1089"/>
    </row>
    <row r="1090" ht="12.75">
      <c r="H1090"/>
    </row>
    <row r="1091" ht="12.75">
      <c r="H1091"/>
    </row>
    <row r="1092" ht="12.75">
      <c r="H1092"/>
    </row>
    <row r="1093" ht="12.75">
      <c r="H1093"/>
    </row>
    <row r="1094" ht="12.75">
      <c r="H1094"/>
    </row>
    <row r="1095" ht="12.75">
      <c r="H1095"/>
    </row>
    <row r="1096" ht="12.75">
      <c r="H1096"/>
    </row>
    <row r="1097" ht="12.75">
      <c r="H1097"/>
    </row>
    <row r="1098" ht="12.75">
      <c r="H1098"/>
    </row>
    <row r="1099" ht="12.75">
      <c r="H1099"/>
    </row>
    <row r="1100" ht="12.75">
      <c r="H1100"/>
    </row>
    <row r="1101" ht="12.75">
      <c r="H1101"/>
    </row>
    <row r="1102" ht="12.75">
      <c r="H1102"/>
    </row>
    <row r="1103" ht="12.75">
      <c r="H1103"/>
    </row>
    <row r="1104" ht="12.75">
      <c r="H1104"/>
    </row>
    <row r="1105" ht="12.75">
      <c r="H1105"/>
    </row>
    <row r="1106" ht="12.75">
      <c r="H1106"/>
    </row>
    <row r="1107" ht="12.75">
      <c r="H1107"/>
    </row>
    <row r="1108" ht="12.75">
      <c r="H1108"/>
    </row>
    <row r="1109" ht="12.75">
      <c r="H1109"/>
    </row>
    <row r="1110" ht="12.75">
      <c r="H1110"/>
    </row>
    <row r="1111" ht="12.75">
      <c r="H1111"/>
    </row>
    <row r="1112" ht="12.75">
      <c r="H1112"/>
    </row>
    <row r="1113" ht="12.75">
      <c r="H1113"/>
    </row>
    <row r="1114" ht="12.75">
      <c r="H1114"/>
    </row>
    <row r="1115" ht="12.75">
      <c r="H1115"/>
    </row>
    <row r="1116" ht="12.75">
      <c r="H1116"/>
    </row>
    <row r="1117" ht="12.75">
      <c r="H1117"/>
    </row>
    <row r="1118" ht="12.75">
      <c r="H1118"/>
    </row>
    <row r="1119" ht="12.75">
      <c r="H1119"/>
    </row>
    <row r="1120" ht="12.75">
      <c r="H1120"/>
    </row>
    <row r="1121" ht="12.75">
      <c r="H1121"/>
    </row>
    <row r="1122" ht="12.75">
      <c r="H1122"/>
    </row>
    <row r="1123" ht="12.75">
      <c r="H1123"/>
    </row>
    <row r="1124" ht="12.75">
      <c r="H1124"/>
    </row>
    <row r="1125" ht="12.75">
      <c r="H1125"/>
    </row>
    <row r="1126" ht="12.75">
      <c r="H1126"/>
    </row>
    <row r="1127" ht="12.75">
      <c r="H1127"/>
    </row>
    <row r="1128" ht="12.75">
      <c r="H1128"/>
    </row>
    <row r="1129" ht="12.75">
      <c r="H1129"/>
    </row>
    <row r="1130" ht="12.75">
      <c r="H1130"/>
    </row>
    <row r="1131" ht="12.75">
      <c r="H1131"/>
    </row>
    <row r="1132" ht="12.75">
      <c r="H1132"/>
    </row>
    <row r="1133" ht="12.75">
      <c r="H1133"/>
    </row>
    <row r="1134" ht="12.75">
      <c r="H1134"/>
    </row>
    <row r="1135" ht="12.75">
      <c r="H1135"/>
    </row>
    <row r="1136" ht="12.75">
      <c r="H1136"/>
    </row>
    <row r="1137" ht="12.75">
      <c r="H1137"/>
    </row>
    <row r="1138" ht="12.75">
      <c r="H1138"/>
    </row>
    <row r="1139" ht="12.75">
      <c r="H1139"/>
    </row>
    <row r="1140" ht="12.75">
      <c r="H1140"/>
    </row>
    <row r="1141" ht="12.75">
      <c r="H1141"/>
    </row>
    <row r="1142" ht="12.75">
      <c r="H1142"/>
    </row>
    <row r="1143" ht="12.75">
      <c r="H1143"/>
    </row>
    <row r="1144" ht="12.75">
      <c r="H1144"/>
    </row>
    <row r="1145" ht="12.75">
      <c r="H1145"/>
    </row>
    <row r="1146" ht="12.75">
      <c r="H1146"/>
    </row>
    <row r="1147" ht="12.75">
      <c r="H1147"/>
    </row>
    <row r="1148" ht="12.75">
      <c r="H1148"/>
    </row>
    <row r="1149" ht="12.75">
      <c r="H1149"/>
    </row>
    <row r="1150" ht="12.75">
      <c r="H1150"/>
    </row>
    <row r="1151" ht="12.75">
      <c r="H1151"/>
    </row>
    <row r="1152" ht="12.75">
      <c r="H1152"/>
    </row>
    <row r="1153" ht="12.75">
      <c r="H1153"/>
    </row>
    <row r="1154" ht="12.75">
      <c r="H1154"/>
    </row>
    <row r="1155" ht="12.75">
      <c r="H1155"/>
    </row>
    <row r="1156" ht="12.75">
      <c r="H1156"/>
    </row>
    <row r="1157" ht="12.75">
      <c r="H1157"/>
    </row>
    <row r="1158" ht="12.75">
      <c r="H1158"/>
    </row>
    <row r="1159" ht="12.75">
      <c r="H1159"/>
    </row>
    <row r="1160" ht="12.75">
      <c r="H1160"/>
    </row>
    <row r="1161" ht="12.75">
      <c r="H1161"/>
    </row>
    <row r="1162" ht="12.75">
      <c r="H1162"/>
    </row>
    <row r="1163" ht="12.75">
      <c r="H1163"/>
    </row>
    <row r="1164" ht="12.75">
      <c r="H1164"/>
    </row>
    <row r="1165" ht="12.75">
      <c r="H1165"/>
    </row>
    <row r="1166" ht="12.75">
      <c r="H1166"/>
    </row>
    <row r="1167" ht="12.75">
      <c r="H1167"/>
    </row>
    <row r="1168" ht="12.75">
      <c r="H1168"/>
    </row>
    <row r="1169" ht="12.75">
      <c r="H1169"/>
    </row>
    <row r="1170" ht="12.75">
      <c r="H1170"/>
    </row>
    <row r="1171" ht="12.75">
      <c r="H1171"/>
    </row>
    <row r="1172" ht="12.75">
      <c r="H1172"/>
    </row>
    <row r="1173" ht="12.75">
      <c r="H1173"/>
    </row>
    <row r="1174" ht="12.75">
      <c r="H1174"/>
    </row>
    <row r="1175" ht="12.75">
      <c r="H1175"/>
    </row>
    <row r="1176" ht="12.75">
      <c r="H1176"/>
    </row>
    <row r="1177" ht="12.75">
      <c r="H1177"/>
    </row>
    <row r="1178" ht="12.75">
      <c r="H1178"/>
    </row>
    <row r="1179" ht="12.75">
      <c r="H1179"/>
    </row>
    <row r="1180" ht="12.75">
      <c r="H1180"/>
    </row>
    <row r="1181" ht="12.75">
      <c r="H1181"/>
    </row>
    <row r="1182" ht="12.75">
      <c r="H1182"/>
    </row>
    <row r="1183" ht="12.75">
      <c r="H1183"/>
    </row>
    <row r="1184" ht="12.75">
      <c r="H1184"/>
    </row>
    <row r="1185" ht="12.75">
      <c r="H1185"/>
    </row>
    <row r="1186" ht="12.75">
      <c r="H1186"/>
    </row>
    <row r="1187" ht="12.75">
      <c r="H1187"/>
    </row>
    <row r="1188" ht="12.75">
      <c r="H1188"/>
    </row>
    <row r="1189" ht="12.75">
      <c r="H1189"/>
    </row>
    <row r="1190" ht="12.75">
      <c r="H1190"/>
    </row>
    <row r="1191" ht="12.75">
      <c r="H1191"/>
    </row>
    <row r="1192" ht="12.75">
      <c r="H1192"/>
    </row>
    <row r="1193" ht="12.75">
      <c r="H1193"/>
    </row>
    <row r="1194" ht="12.75">
      <c r="H1194"/>
    </row>
    <row r="1195" ht="12.75">
      <c r="H1195"/>
    </row>
    <row r="1196" ht="12.75">
      <c r="H1196"/>
    </row>
    <row r="1197" ht="12.75">
      <c r="H1197"/>
    </row>
    <row r="1198" ht="12.75">
      <c r="H1198"/>
    </row>
    <row r="1199" ht="12.75">
      <c r="H1199"/>
    </row>
    <row r="1200" ht="12.75">
      <c r="H1200"/>
    </row>
    <row r="1201" ht="12.75">
      <c r="H1201"/>
    </row>
    <row r="1202" ht="12.75">
      <c r="H1202"/>
    </row>
    <row r="1203" ht="12.75">
      <c r="H1203"/>
    </row>
    <row r="1204" ht="12.75">
      <c r="H1204"/>
    </row>
    <row r="1205" ht="12.75">
      <c r="H1205"/>
    </row>
    <row r="1206" ht="12.75">
      <c r="H1206"/>
    </row>
    <row r="1207" ht="12.75">
      <c r="H1207"/>
    </row>
    <row r="1208" ht="12.75">
      <c r="H1208"/>
    </row>
    <row r="1209" ht="12.75">
      <c r="H1209"/>
    </row>
    <row r="1210" ht="12.75">
      <c r="H1210"/>
    </row>
    <row r="1211" ht="12.75">
      <c r="H1211"/>
    </row>
    <row r="1212" ht="12.75">
      <c r="H1212"/>
    </row>
    <row r="1213" ht="12.75">
      <c r="H1213"/>
    </row>
    <row r="1214" ht="12.75">
      <c r="H1214"/>
    </row>
    <row r="1215" ht="12.75">
      <c r="H1215"/>
    </row>
    <row r="1216" ht="12.75">
      <c r="H1216"/>
    </row>
    <row r="1217" ht="12.75">
      <c r="H1217"/>
    </row>
    <row r="1218" ht="12.75">
      <c r="H1218"/>
    </row>
    <row r="1219" ht="12.75">
      <c r="H1219"/>
    </row>
    <row r="1220" ht="12.75">
      <c r="H1220"/>
    </row>
    <row r="1221" ht="12.75">
      <c r="H1221"/>
    </row>
    <row r="1222" ht="12.75">
      <c r="H1222"/>
    </row>
    <row r="1223" ht="12.75">
      <c r="H1223"/>
    </row>
    <row r="1224" ht="12.75">
      <c r="H1224"/>
    </row>
    <row r="1225" ht="12.75">
      <c r="H1225"/>
    </row>
    <row r="1226" ht="12.75">
      <c r="H1226"/>
    </row>
    <row r="1227" ht="12.75">
      <c r="H1227"/>
    </row>
    <row r="1228" ht="12.75">
      <c r="H1228"/>
    </row>
    <row r="1229" ht="12.75">
      <c r="H1229"/>
    </row>
    <row r="1230" ht="12.75">
      <c r="H1230"/>
    </row>
    <row r="1231" ht="12.75">
      <c r="H1231"/>
    </row>
    <row r="1232" ht="12.75">
      <c r="H1232"/>
    </row>
    <row r="1233" ht="12.75">
      <c r="H1233"/>
    </row>
    <row r="1234" ht="12.75">
      <c r="H1234"/>
    </row>
    <row r="1235" ht="12.75">
      <c r="H1235"/>
    </row>
    <row r="1236" ht="12.75">
      <c r="H1236"/>
    </row>
    <row r="1237" ht="12.75">
      <c r="H1237"/>
    </row>
    <row r="1238" ht="12.75">
      <c r="H1238"/>
    </row>
    <row r="1239" ht="12.75">
      <c r="H1239"/>
    </row>
    <row r="1240" ht="12.75">
      <c r="H1240"/>
    </row>
    <row r="1241" ht="12.75">
      <c r="H1241"/>
    </row>
    <row r="1242" ht="12.75">
      <c r="H1242"/>
    </row>
    <row r="1243" ht="12.75">
      <c r="H1243"/>
    </row>
    <row r="1244" ht="12.75">
      <c r="H1244"/>
    </row>
    <row r="1245" ht="12.75">
      <c r="H1245"/>
    </row>
    <row r="1246" ht="12.75">
      <c r="H1246"/>
    </row>
    <row r="1247" ht="12.75">
      <c r="H1247"/>
    </row>
    <row r="1248" ht="12.75">
      <c r="H1248"/>
    </row>
    <row r="1249" ht="12.75">
      <c r="H1249"/>
    </row>
    <row r="1250" ht="12.75">
      <c r="H1250"/>
    </row>
    <row r="1251" ht="12.75">
      <c r="H1251"/>
    </row>
    <row r="1252" ht="12.75">
      <c r="H1252"/>
    </row>
    <row r="1253" ht="12.75">
      <c r="H1253"/>
    </row>
    <row r="1254" ht="12.75">
      <c r="H1254"/>
    </row>
    <row r="1255" ht="12.75">
      <c r="H1255"/>
    </row>
    <row r="1256" ht="12.75">
      <c r="H1256"/>
    </row>
    <row r="1257" ht="12.75">
      <c r="H1257"/>
    </row>
    <row r="1258" ht="12.75">
      <c r="H1258"/>
    </row>
    <row r="1259" ht="12.75">
      <c r="H1259"/>
    </row>
    <row r="1260" ht="12.75">
      <c r="H1260"/>
    </row>
    <row r="1261" ht="12.75">
      <c r="H1261"/>
    </row>
    <row r="1262" ht="12.75">
      <c r="H1262"/>
    </row>
    <row r="1263" ht="12.75">
      <c r="H1263"/>
    </row>
    <row r="1264" ht="12.75">
      <c r="H1264"/>
    </row>
    <row r="1265" ht="12.75">
      <c r="H1265"/>
    </row>
    <row r="1266" ht="12.75">
      <c r="H1266"/>
    </row>
    <row r="1267" ht="12.75">
      <c r="H1267"/>
    </row>
    <row r="1268" ht="12.75">
      <c r="H1268"/>
    </row>
    <row r="1269" ht="12.75">
      <c r="H1269"/>
    </row>
    <row r="1270" ht="12.75">
      <c r="H1270"/>
    </row>
    <row r="1271" ht="12.75">
      <c r="H1271"/>
    </row>
    <row r="1272" ht="12.75">
      <c r="H1272"/>
    </row>
    <row r="1273" ht="12.75">
      <c r="H1273"/>
    </row>
    <row r="1274" ht="12.75">
      <c r="H1274"/>
    </row>
    <row r="1275" ht="12.75">
      <c r="H1275"/>
    </row>
    <row r="1276" ht="12.75">
      <c r="H1276"/>
    </row>
    <row r="1277" ht="12.75">
      <c r="H1277"/>
    </row>
    <row r="1278" ht="12.75">
      <c r="H1278"/>
    </row>
    <row r="1279" ht="12.75">
      <c r="H1279"/>
    </row>
    <row r="1280" ht="12.75">
      <c r="H1280"/>
    </row>
    <row r="1281" ht="12.75">
      <c r="H1281"/>
    </row>
    <row r="1282" ht="12.75">
      <c r="H1282"/>
    </row>
    <row r="1283" ht="12.75">
      <c r="H1283"/>
    </row>
    <row r="1284" ht="12.75">
      <c r="H1284"/>
    </row>
    <row r="1285" ht="12.75">
      <c r="H1285"/>
    </row>
    <row r="1286" ht="12.75">
      <c r="H1286"/>
    </row>
    <row r="1287" ht="12.75">
      <c r="H1287"/>
    </row>
    <row r="1288" ht="12.75">
      <c r="H1288"/>
    </row>
    <row r="1289" ht="12.75">
      <c r="H1289"/>
    </row>
    <row r="1290" ht="12.75">
      <c r="H1290"/>
    </row>
    <row r="1291" ht="12.75">
      <c r="H1291"/>
    </row>
    <row r="1292" ht="12.75">
      <c r="H1292"/>
    </row>
    <row r="1293" ht="12.75">
      <c r="H1293"/>
    </row>
    <row r="1294" ht="12.75">
      <c r="H1294"/>
    </row>
    <row r="1295" ht="12.75">
      <c r="H1295"/>
    </row>
    <row r="1296" ht="12.75">
      <c r="H1296"/>
    </row>
    <row r="1297" ht="12.75">
      <c r="H1297"/>
    </row>
    <row r="1298" ht="12.75">
      <c r="H1298"/>
    </row>
    <row r="1299" ht="12.75">
      <c r="H1299"/>
    </row>
    <row r="1300" ht="12.75">
      <c r="H1300"/>
    </row>
    <row r="1301" ht="12.75">
      <c r="H1301"/>
    </row>
    <row r="1302" ht="12.75">
      <c r="H1302"/>
    </row>
    <row r="1303" ht="12.75">
      <c r="H1303"/>
    </row>
    <row r="1304" ht="12.75">
      <c r="H1304"/>
    </row>
    <row r="1305" ht="12.75">
      <c r="H1305"/>
    </row>
    <row r="1306" ht="12.75">
      <c r="H1306"/>
    </row>
    <row r="1307" ht="12.75">
      <c r="H1307"/>
    </row>
    <row r="1308" ht="12.75">
      <c r="H1308"/>
    </row>
    <row r="1309" ht="12.75">
      <c r="H1309"/>
    </row>
    <row r="1310" ht="12.75">
      <c r="H1310"/>
    </row>
    <row r="1311" ht="12.75">
      <c r="H1311"/>
    </row>
    <row r="1312" ht="12.75">
      <c r="H1312"/>
    </row>
    <row r="1313" ht="12.75">
      <c r="H1313"/>
    </row>
    <row r="1314" ht="12.75">
      <c r="H1314"/>
    </row>
    <row r="1315" ht="12.75">
      <c r="H1315"/>
    </row>
    <row r="1316" ht="12.75">
      <c r="H1316"/>
    </row>
    <row r="1317" ht="12.75">
      <c r="H1317"/>
    </row>
    <row r="1318" ht="12.75">
      <c r="H1318"/>
    </row>
    <row r="1319" ht="12.75">
      <c r="H1319"/>
    </row>
    <row r="1320" ht="12.75">
      <c r="H1320"/>
    </row>
    <row r="1321" ht="12.75">
      <c r="H1321"/>
    </row>
    <row r="1322" ht="12.75">
      <c r="H1322"/>
    </row>
    <row r="1323" ht="12.75">
      <c r="H1323"/>
    </row>
    <row r="1324" ht="12.75">
      <c r="H1324"/>
    </row>
    <row r="1325" ht="12.75">
      <c r="H1325"/>
    </row>
    <row r="1326" ht="12.75">
      <c r="H1326"/>
    </row>
    <row r="1327" ht="12.75">
      <c r="H1327"/>
    </row>
    <row r="1328" ht="12.75">
      <c r="H1328"/>
    </row>
    <row r="1329" ht="12.75">
      <c r="H1329"/>
    </row>
    <row r="1330" ht="12.75">
      <c r="H1330"/>
    </row>
    <row r="1331" ht="12.75">
      <c r="H1331"/>
    </row>
    <row r="1332" ht="12.75">
      <c r="H1332"/>
    </row>
    <row r="1333" ht="12.75">
      <c r="H1333"/>
    </row>
    <row r="1334" ht="12.75">
      <c r="H1334"/>
    </row>
    <row r="1335" ht="12.75">
      <c r="H1335"/>
    </row>
    <row r="1336" ht="12.75">
      <c r="H1336"/>
    </row>
    <row r="1337" ht="12.75">
      <c r="H1337"/>
    </row>
    <row r="1338" ht="12.75">
      <c r="H1338"/>
    </row>
    <row r="1339" ht="12.75">
      <c r="H1339"/>
    </row>
    <row r="1340" ht="12.75">
      <c r="H1340"/>
    </row>
    <row r="1341" ht="12.75">
      <c r="H1341"/>
    </row>
    <row r="1342" ht="12.75">
      <c r="H1342"/>
    </row>
    <row r="1343" ht="12.75">
      <c r="H1343"/>
    </row>
    <row r="1344" ht="12.75">
      <c r="H1344"/>
    </row>
    <row r="1345" ht="12.75">
      <c r="H1345"/>
    </row>
    <row r="1346" ht="12.75">
      <c r="H1346"/>
    </row>
    <row r="1347" ht="12.75">
      <c r="H1347"/>
    </row>
    <row r="1348" ht="12.75">
      <c r="H1348"/>
    </row>
    <row r="1349" ht="12.75">
      <c r="H1349"/>
    </row>
    <row r="1350" ht="12.75">
      <c r="H1350"/>
    </row>
    <row r="1351" ht="12.75">
      <c r="H1351"/>
    </row>
    <row r="1352" ht="12.75">
      <c r="H1352"/>
    </row>
    <row r="1353" ht="12.75">
      <c r="H1353"/>
    </row>
    <row r="1354" ht="12.75">
      <c r="H1354"/>
    </row>
    <row r="1355" ht="12.75">
      <c r="H1355"/>
    </row>
    <row r="1356" ht="12.75">
      <c r="H1356"/>
    </row>
    <row r="1357" ht="12.75">
      <c r="H1357"/>
    </row>
    <row r="1358" ht="12.75">
      <c r="H1358"/>
    </row>
    <row r="1359" ht="12.75">
      <c r="H1359"/>
    </row>
    <row r="1360" ht="12.75">
      <c r="H1360"/>
    </row>
    <row r="1361" ht="12.75">
      <c r="H1361"/>
    </row>
    <row r="1362" ht="12.75">
      <c r="H1362"/>
    </row>
    <row r="1363" ht="12.75">
      <c r="H1363"/>
    </row>
    <row r="1364" ht="12.75">
      <c r="H1364"/>
    </row>
    <row r="1365" ht="12.75">
      <c r="H1365"/>
    </row>
    <row r="1366" ht="12.75">
      <c r="H1366"/>
    </row>
    <row r="1367" ht="12.75">
      <c r="H1367"/>
    </row>
    <row r="1368" ht="12.75">
      <c r="H1368"/>
    </row>
    <row r="1369" ht="12.75">
      <c r="H1369"/>
    </row>
    <row r="1370" ht="12.75">
      <c r="H1370"/>
    </row>
    <row r="1371" ht="12.75">
      <c r="H1371"/>
    </row>
    <row r="1372" ht="12.75">
      <c r="H1372"/>
    </row>
    <row r="1373" ht="12.75">
      <c r="H1373"/>
    </row>
    <row r="1374" ht="12.75">
      <c r="H1374"/>
    </row>
    <row r="1375" ht="12.75">
      <c r="H1375"/>
    </row>
    <row r="1376" ht="12.75">
      <c r="H1376"/>
    </row>
    <row r="1377" ht="12.75">
      <c r="H1377"/>
    </row>
    <row r="1378" ht="12.75">
      <c r="H1378"/>
    </row>
    <row r="1379" ht="12.75">
      <c r="H1379"/>
    </row>
    <row r="1380" ht="12.75">
      <c r="H1380"/>
    </row>
    <row r="1381" ht="12.75">
      <c r="H1381"/>
    </row>
    <row r="1382" ht="12.75">
      <c r="H1382"/>
    </row>
    <row r="1383" ht="12.75">
      <c r="H1383"/>
    </row>
    <row r="1384" ht="12.75">
      <c r="H1384"/>
    </row>
    <row r="1385" ht="12.75">
      <c r="H1385"/>
    </row>
    <row r="1386" ht="12.75">
      <c r="H1386"/>
    </row>
    <row r="1387" ht="12.75">
      <c r="H1387"/>
    </row>
    <row r="1388" ht="12.75">
      <c r="H1388"/>
    </row>
    <row r="1389" ht="12.75">
      <c r="H1389"/>
    </row>
    <row r="1390" ht="12.75">
      <c r="H1390"/>
    </row>
    <row r="1391" ht="12.75">
      <c r="H1391"/>
    </row>
    <row r="1392" ht="12.75">
      <c r="H1392"/>
    </row>
    <row r="1393" ht="12.75">
      <c r="H1393"/>
    </row>
    <row r="1394" ht="12.75">
      <c r="H1394"/>
    </row>
    <row r="1395" ht="12.75">
      <c r="H1395"/>
    </row>
    <row r="1396" ht="12.75">
      <c r="H1396"/>
    </row>
    <row r="1397" ht="12.75">
      <c r="H1397"/>
    </row>
    <row r="1398" ht="12.75">
      <c r="H1398"/>
    </row>
    <row r="1399" ht="12.75">
      <c r="H1399"/>
    </row>
    <row r="1400" ht="12.75">
      <c r="H1400"/>
    </row>
    <row r="1401" ht="12.75">
      <c r="H1401"/>
    </row>
    <row r="1402" ht="12.75">
      <c r="H1402"/>
    </row>
    <row r="1403" ht="12.75">
      <c r="H1403"/>
    </row>
    <row r="1404" ht="12.75">
      <c r="H1404"/>
    </row>
    <row r="1405" ht="12.75">
      <c r="H1405"/>
    </row>
    <row r="1406" ht="12.75">
      <c r="H1406"/>
    </row>
    <row r="1407" ht="12.75">
      <c r="H1407"/>
    </row>
    <row r="1408" ht="12.75">
      <c r="H1408"/>
    </row>
    <row r="1409" ht="12.75">
      <c r="H1409"/>
    </row>
    <row r="1410" ht="12.75">
      <c r="H1410"/>
    </row>
    <row r="1411" ht="12.75">
      <c r="H1411"/>
    </row>
    <row r="1412" ht="12.75">
      <c r="H1412"/>
    </row>
    <row r="1413" ht="12.75">
      <c r="H1413"/>
    </row>
    <row r="1414" ht="12.75">
      <c r="H1414"/>
    </row>
    <row r="1415" ht="12.75">
      <c r="H1415"/>
    </row>
    <row r="1416" ht="12.75">
      <c r="H1416"/>
    </row>
    <row r="1417" ht="12.75">
      <c r="H1417"/>
    </row>
    <row r="1418" ht="12.75">
      <c r="H1418"/>
    </row>
    <row r="1419" ht="12.75">
      <c r="H1419"/>
    </row>
    <row r="1420" ht="12.75">
      <c r="H1420"/>
    </row>
    <row r="1421" ht="12.75">
      <c r="H1421"/>
    </row>
    <row r="1422" ht="12.75">
      <c r="H1422"/>
    </row>
    <row r="1423" ht="12.75">
      <c r="H1423"/>
    </row>
    <row r="1424" ht="12.75">
      <c r="H1424"/>
    </row>
    <row r="1425" ht="12.75">
      <c r="H1425"/>
    </row>
    <row r="1426" ht="12.75">
      <c r="H1426"/>
    </row>
    <row r="1427" ht="12.75">
      <c r="H1427"/>
    </row>
    <row r="1428" ht="12.75">
      <c r="H1428"/>
    </row>
    <row r="1429" ht="12.75">
      <c r="H1429"/>
    </row>
    <row r="1430" ht="12.75">
      <c r="H1430"/>
    </row>
    <row r="1431" ht="12.75">
      <c r="H1431"/>
    </row>
    <row r="1432" ht="12.75">
      <c r="H1432"/>
    </row>
    <row r="1433" ht="12.75">
      <c r="H1433"/>
    </row>
    <row r="1434" ht="12.75">
      <c r="H1434"/>
    </row>
    <row r="1435" ht="12.75">
      <c r="H1435"/>
    </row>
    <row r="1436" ht="12.75">
      <c r="H1436"/>
    </row>
    <row r="1437" ht="12.75">
      <c r="H1437"/>
    </row>
    <row r="1438" ht="12.75">
      <c r="H1438"/>
    </row>
    <row r="1439" ht="12.75">
      <c r="H1439"/>
    </row>
    <row r="1440" ht="12.75">
      <c r="H1440"/>
    </row>
    <row r="1441" ht="12.75">
      <c r="H1441"/>
    </row>
    <row r="1442" ht="12.75">
      <c r="H1442"/>
    </row>
    <row r="1443" ht="12.75">
      <c r="H1443"/>
    </row>
    <row r="1444" ht="12.75">
      <c r="H1444"/>
    </row>
    <row r="1445" ht="12.75">
      <c r="H1445"/>
    </row>
    <row r="1446" ht="12.75">
      <c r="H1446"/>
    </row>
    <row r="1447" ht="12.75">
      <c r="H1447"/>
    </row>
    <row r="1448" ht="12.75">
      <c r="H1448"/>
    </row>
    <row r="1449" ht="12.75">
      <c r="H1449"/>
    </row>
    <row r="1450" ht="12.75">
      <c r="H1450"/>
    </row>
    <row r="1451" ht="12.75">
      <c r="H1451"/>
    </row>
    <row r="1452" ht="12.75">
      <c r="H1452"/>
    </row>
    <row r="1453" ht="12.75">
      <c r="H1453"/>
    </row>
    <row r="1454" ht="12.75">
      <c r="H1454"/>
    </row>
    <row r="1455" ht="12.75">
      <c r="H1455"/>
    </row>
    <row r="1456" ht="12.75">
      <c r="H1456"/>
    </row>
    <row r="1457" ht="12.75">
      <c r="H1457"/>
    </row>
    <row r="1458" ht="12.75">
      <c r="H1458"/>
    </row>
    <row r="1459" ht="12.75">
      <c r="H1459"/>
    </row>
    <row r="1460" ht="12.75">
      <c r="H1460"/>
    </row>
    <row r="1461" ht="12.75">
      <c r="H1461"/>
    </row>
    <row r="1462" ht="12.75">
      <c r="H1462"/>
    </row>
    <row r="1463" ht="12.75">
      <c r="H1463"/>
    </row>
    <row r="1464" ht="12.75">
      <c r="H1464"/>
    </row>
    <row r="1465" ht="12.75">
      <c r="H1465"/>
    </row>
    <row r="1466" ht="12.75">
      <c r="H1466"/>
    </row>
    <row r="1467" ht="12.75">
      <c r="H1467"/>
    </row>
    <row r="1468" ht="12.75">
      <c r="H1468"/>
    </row>
    <row r="1469" ht="12.75">
      <c r="H1469"/>
    </row>
    <row r="1470" ht="12.75">
      <c r="H1470"/>
    </row>
    <row r="1471" ht="12.75">
      <c r="H1471"/>
    </row>
    <row r="1472" ht="12.75">
      <c r="H1472"/>
    </row>
    <row r="1473" ht="12.75">
      <c r="H1473"/>
    </row>
    <row r="1474" ht="12.75">
      <c r="H1474"/>
    </row>
    <row r="1475" ht="12.75">
      <c r="H1475"/>
    </row>
    <row r="1476" ht="12.75">
      <c r="H1476"/>
    </row>
    <row r="1477" ht="12.75">
      <c r="H1477"/>
    </row>
    <row r="1478" ht="12.75">
      <c r="H1478"/>
    </row>
    <row r="1479" ht="12.75">
      <c r="H1479"/>
    </row>
    <row r="1480" ht="12.75">
      <c r="H1480"/>
    </row>
    <row r="1481" ht="12.75">
      <c r="H1481"/>
    </row>
    <row r="1482" ht="12.75">
      <c r="H1482"/>
    </row>
    <row r="1483" ht="12.75">
      <c r="H1483"/>
    </row>
    <row r="1484" ht="12.75">
      <c r="H1484"/>
    </row>
    <row r="1485" ht="12.75">
      <c r="H1485"/>
    </row>
    <row r="1486" ht="12.75">
      <c r="H1486"/>
    </row>
    <row r="1487" ht="12.75">
      <c r="H1487"/>
    </row>
    <row r="1488" ht="12.75">
      <c r="H1488"/>
    </row>
    <row r="1489" ht="12.75">
      <c r="H1489"/>
    </row>
    <row r="1490" ht="12.75">
      <c r="H1490"/>
    </row>
    <row r="1491" ht="12.75">
      <c r="H1491"/>
    </row>
    <row r="1492" ht="12.75">
      <c r="H1492"/>
    </row>
    <row r="1493" ht="12.75">
      <c r="H1493"/>
    </row>
    <row r="1494" ht="12.75">
      <c r="H1494"/>
    </row>
    <row r="1495" ht="12.75">
      <c r="H1495"/>
    </row>
    <row r="1496" ht="12.75">
      <c r="H1496"/>
    </row>
    <row r="1497" ht="12.75">
      <c r="H1497"/>
    </row>
    <row r="1498" ht="12.75">
      <c r="H1498"/>
    </row>
    <row r="1499" ht="12.75">
      <c r="H1499"/>
    </row>
    <row r="1500" ht="12.75">
      <c r="H1500"/>
    </row>
    <row r="1501" ht="12.75">
      <c r="H1501"/>
    </row>
    <row r="1502" ht="12.75">
      <c r="H1502"/>
    </row>
    <row r="1503" ht="12.75">
      <c r="H1503"/>
    </row>
    <row r="1504" ht="12.75">
      <c r="H1504"/>
    </row>
    <row r="1505" ht="12.75">
      <c r="H1505"/>
    </row>
    <row r="1506" ht="12.75">
      <c r="H1506"/>
    </row>
    <row r="1507" ht="12.75">
      <c r="H1507"/>
    </row>
    <row r="1508" ht="12.75">
      <c r="H1508"/>
    </row>
    <row r="1509" ht="12.75">
      <c r="H1509"/>
    </row>
    <row r="1510" ht="12.75">
      <c r="H1510"/>
    </row>
    <row r="1511" ht="12.75">
      <c r="H1511"/>
    </row>
    <row r="1512" ht="12.75">
      <c r="H1512"/>
    </row>
    <row r="1513" ht="12.75">
      <c r="H1513"/>
    </row>
    <row r="1514" ht="12.75">
      <c r="H1514"/>
    </row>
    <row r="1515" ht="12.75">
      <c r="H1515"/>
    </row>
    <row r="1516" ht="12.75">
      <c r="H1516"/>
    </row>
    <row r="1517" ht="12.75">
      <c r="H1517"/>
    </row>
    <row r="1518" ht="12.75">
      <c r="H1518"/>
    </row>
    <row r="1519" ht="12.75">
      <c r="H1519"/>
    </row>
    <row r="1520" ht="12.75">
      <c r="H1520"/>
    </row>
    <row r="1521" ht="12.75">
      <c r="H1521"/>
    </row>
    <row r="1522" ht="12.75">
      <c r="H1522"/>
    </row>
    <row r="1523" ht="12.75">
      <c r="H1523"/>
    </row>
    <row r="1524" ht="12.75">
      <c r="H1524"/>
    </row>
    <row r="1525" ht="12.75">
      <c r="H1525"/>
    </row>
    <row r="1526" ht="12.75">
      <c r="H1526"/>
    </row>
    <row r="1527" ht="12.75">
      <c r="H1527"/>
    </row>
    <row r="1528" ht="12.75">
      <c r="H1528"/>
    </row>
    <row r="1529" ht="12.75">
      <c r="H1529"/>
    </row>
    <row r="1530" ht="12.75">
      <c r="H1530"/>
    </row>
    <row r="1531" ht="12.75">
      <c r="H1531"/>
    </row>
    <row r="1532" ht="12.75">
      <c r="H1532"/>
    </row>
    <row r="1533" ht="12.75">
      <c r="H1533"/>
    </row>
    <row r="1534" ht="12.75">
      <c r="H1534"/>
    </row>
    <row r="1535" ht="12.75">
      <c r="H1535"/>
    </row>
    <row r="1536" ht="12.75">
      <c r="H1536"/>
    </row>
    <row r="1537" ht="12.75">
      <c r="H1537"/>
    </row>
    <row r="1538" ht="12.75">
      <c r="H1538"/>
    </row>
    <row r="1539" ht="12.75">
      <c r="H1539"/>
    </row>
    <row r="1540" ht="12.75">
      <c r="H1540"/>
    </row>
    <row r="1541" ht="12.75">
      <c r="H1541"/>
    </row>
    <row r="1542" ht="12.75">
      <c r="H1542"/>
    </row>
    <row r="1543" ht="12.75">
      <c r="H1543"/>
    </row>
    <row r="1544" ht="12.75">
      <c r="H1544"/>
    </row>
    <row r="1545" ht="12.75">
      <c r="H1545"/>
    </row>
    <row r="1546" ht="12.75">
      <c r="H1546"/>
    </row>
    <row r="1547" ht="12.75">
      <c r="H1547"/>
    </row>
    <row r="1548" ht="12.75">
      <c r="H1548"/>
    </row>
    <row r="1549" ht="12.75">
      <c r="H1549"/>
    </row>
    <row r="1550" ht="12.75">
      <c r="H1550"/>
    </row>
    <row r="1551" ht="12.75">
      <c r="H1551"/>
    </row>
    <row r="1552" ht="12.75">
      <c r="H1552"/>
    </row>
    <row r="1553" ht="12.75">
      <c r="H1553"/>
    </row>
    <row r="1554" ht="12.75">
      <c r="H1554"/>
    </row>
    <row r="1555" ht="12.75">
      <c r="H1555"/>
    </row>
    <row r="1556" ht="12.75">
      <c r="H1556"/>
    </row>
    <row r="1557" ht="12.75">
      <c r="H1557"/>
    </row>
    <row r="1558" ht="12.75">
      <c r="H1558"/>
    </row>
    <row r="1559" ht="12.75">
      <c r="H1559"/>
    </row>
    <row r="1560" ht="12.75">
      <c r="H1560"/>
    </row>
    <row r="1561" ht="12.75">
      <c r="H1561"/>
    </row>
    <row r="1562" ht="12.75">
      <c r="H1562"/>
    </row>
    <row r="1563" ht="12.75">
      <c r="H1563"/>
    </row>
    <row r="1564" ht="12.75">
      <c r="H1564"/>
    </row>
    <row r="1565" ht="12.75">
      <c r="H1565"/>
    </row>
    <row r="1566" ht="12.75">
      <c r="H1566"/>
    </row>
    <row r="1567" ht="12.75">
      <c r="H1567"/>
    </row>
    <row r="1568" ht="12.75">
      <c r="H1568"/>
    </row>
    <row r="1569" ht="12.75">
      <c r="H1569"/>
    </row>
    <row r="1570" ht="12.75">
      <c r="H1570"/>
    </row>
    <row r="1571" ht="12.75">
      <c r="H1571"/>
    </row>
    <row r="1572" ht="12.75">
      <c r="H1572"/>
    </row>
    <row r="1573" ht="12.75">
      <c r="H1573"/>
    </row>
    <row r="1574" ht="12.75">
      <c r="H1574"/>
    </row>
    <row r="1575" ht="12.75">
      <c r="H1575"/>
    </row>
    <row r="1576" ht="12.75">
      <c r="H1576"/>
    </row>
    <row r="1577" ht="12.75">
      <c r="H1577"/>
    </row>
    <row r="1578" ht="12.75">
      <c r="H1578"/>
    </row>
    <row r="1579" ht="12.75">
      <c r="H1579"/>
    </row>
    <row r="1580" ht="12.75">
      <c r="H1580"/>
    </row>
    <row r="1581" ht="12.75">
      <c r="H1581"/>
    </row>
    <row r="1582" ht="12.75">
      <c r="H1582"/>
    </row>
    <row r="1583" ht="12.75">
      <c r="H1583"/>
    </row>
    <row r="1584" ht="12.75">
      <c r="H1584"/>
    </row>
    <row r="1585" ht="12.75">
      <c r="H1585"/>
    </row>
    <row r="1586" ht="12.75">
      <c r="H1586"/>
    </row>
    <row r="1587" ht="12.75">
      <c r="H1587"/>
    </row>
    <row r="1588" ht="12.75">
      <c r="H1588"/>
    </row>
    <row r="1589" ht="12.75">
      <c r="H1589"/>
    </row>
    <row r="1590" ht="12.75">
      <c r="H1590"/>
    </row>
    <row r="1591" ht="12.75">
      <c r="H1591"/>
    </row>
    <row r="1592" ht="12.75">
      <c r="H1592"/>
    </row>
    <row r="1593" ht="12.75">
      <c r="H1593"/>
    </row>
    <row r="1594" ht="12.75">
      <c r="H1594"/>
    </row>
    <row r="1595" ht="12.75">
      <c r="H1595"/>
    </row>
    <row r="1596" ht="12.75">
      <c r="H1596"/>
    </row>
    <row r="1597" ht="12.75">
      <c r="H1597"/>
    </row>
    <row r="1598" ht="12.75">
      <c r="H1598"/>
    </row>
    <row r="1599" ht="12.75">
      <c r="H1599"/>
    </row>
    <row r="1600" ht="12.75">
      <c r="H1600"/>
    </row>
    <row r="1601" ht="12.75">
      <c r="H1601"/>
    </row>
    <row r="1602" ht="12.75">
      <c r="H1602"/>
    </row>
    <row r="1603" ht="12.75">
      <c r="H1603"/>
    </row>
    <row r="1604" ht="12.75">
      <c r="H1604"/>
    </row>
    <row r="1605" ht="12.75">
      <c r="H1605"/>
    </row>
    <row r="1606" ht="12.75">
      <c r="H1606"/>
    </row>
    <row r="1607" ht="12.75">
      <c r="H1607"/>
    </row>
    <row r="1608" ht="12.75">
      <c r="H1608"/>
    </row>
    <row r="1609" ht="12.75">
      <c r="H1609"/>
    </row>
    <row r="1610" ht="12.75">
      <c r="H1610"/>
    </row>
    <row r="1611" ht="12.75">
      <c r="H1611"/>
    </row>
    <row r="1612" ht="12.75">
      <c r="H1612"/>
    </row>
    <row r="1613" ht="12.75">
      <c r="H1613"/>
    </row>
    <row r="1614" ht="12.75">
      <c r="H1614"/>
    </row>
    <row r="1615" ht="12.75">
      <c r="H1615"/>
    </row>
    <row r="1616" ht="12.75">
      <c r="H1616"/>
    </row>
    <row r="1617" ht="12.75">
      <c r="H1617"/>
    </row>
    <row r="1618" ht="12.75">
      <c r="H1618"/>
    </row>
    <row r="1619" ht="12.75">
      <c r="H1619"/>
    </row>
    <row r="1620" ht="12.75">
      <c r="H1620"/>
    </row>
    <row r="1621" ht="12.75">
      <c r="H1621"/>
    </row>
    <row r="1622" ht="12.75">
      <c r="H1622"/>
    </row>
    <row r="1623" ht="12.75">
      <c r="H1623"/>
    </row>
    <row r="1624" ht="12.75">
      <c r="H1624"/>
    </row>
    <row r="1625" ht="12.75">
      <c r="H1625"/>
    </row>
    <row r="1626" ht="12.75">
      <c r="H1626"/>
    </row>
    <row r="1627" ht="12.75">
      <c r="H1627"/>
    </row>
    <row r="1628" ht="12.75">
      <c r="H1628"/>
    </row>
    <row r="1629" ht="12.75">
      <c r="H1629"/>
    </row>
    <row r="1630" ht="12.75">
      <c r="H1630"/>
    </row>
    <row r="1631" ht="12.75">
      <c r="H1631"/>
    </row>
    <row r="1632" ht="12.75">
      <c r="H1632"/>
    </row>
    <row r="1633" ht="12.75">
      <c r="H1633"/>
    </row>
    <row r="1634" ht="12.75">
      <c r="H1634"/>
    </row>
    <row r="1635" ht="12.75">
      <c r="H1635"/>
    </row>
    <row r="1636" ht="12.75">
      <c r="H1636"/>
    </row>
    <row r="1637" ht="12.75">
      <c r="H1637"/>
    </row>
    <row r="1638" ht="12.75">
      <c r="H1638"/>
    </row>
    <row r="1639" ht="12.75">
      <c r="H1639"/>
    </row>
    <row r="1640" ht="12.75">
      <c r="H1640"/>
    </row>
    <row r="1641" ht="12.75">
      <c r="H1641"/>
    </row>
    <row r="1642" ht="12.75">
      <c r="H1642"/>
    </row>
    <row r="1643" ht="12.75">
      <c r="H1643"/>
    </row>
    <row r="1644" ht="12.75">
      <c r="H1644"/>
    </row>
    <row r="1645" ht="12.75">
      <c r="H1645"/>
    </row>
    <row r="1646" ht="12.75">
      <c r="H1646"/>
    </row>
    <row r="1647" ht="12.75">
      <c r="H1647"/>
    </row>
    <row r="1648" ht="12.75">
      <c r="H1648"/>
    </row>
    <row r="1649" ht="12.75">
      <c r="H1649"/>
    </row>
    <row r="1650" ht="12.75">
      <c r="H1650"/>
    </row>
    <row r="1651" ht="12.75">
      <c r="H1651"/>
    </row>
    <row r="1652" ht="12.75">
      <c r="H1652"/>
    </row>
    <row r="1653" ht="12.75">
      <c r="H1653"/>
    </row>
    <row r="1654" ht="12.75">
      <c r="H1654"/>
    </row>
    <row r="1655" ht="12.75">
      <c r="H1655"/>
    </row>
    <row r="1656" ht="12.75">
      <c r="H1656"/>
    </row>
    <row r="1657" ht="12.75">
      <c r="H1657"/>
    </row>
    <row r="1658" ht="12.75">
      <c r="H1658"/>
    </row>
    <row r="1659" ht="12.75">
      <c r="H1659"/>
    </row>
    <row r="1660" ht="12.75">
      <c r="H1660"/>
    </row>
    <row r="1661" ht="12.75">
      <c r="H1661"/>
    </row>
    <row r="1662" ht="12.75">
      <c r="H1662"/>
    </row>
    <row r="1663" ht="12.75">
      <c r="H1663"/>
    </row>
    <row r="1664" ht="12.75">
      <c r="H1664"/>
    </row>
    <row r="1665" ht="12.75">
      <c r="H1665"/>
    </row>
    <row r="1666" ht="12.75">
      <c r="H1666"/>
    </row>
    <row r="1667" ht="12.75">
      <c r="H1667"/>
    </row>
    <row r="1668" ht="12.75">
      <c r="H1668"/>
    </row>
    <row r="1669" ht="12.75">
      <c r="H1669"/>
    </row>
    <row r="1670" ht="12.75">
      <c r="H1670"/>
    </row>
    <row r="1671" ht="12.75">
      <c r="H1671"/>
    </row>
    <row r="1672" ht="12.75">
      <c r="H1672"/>
    </row>
    <row r="1673" ht="12.75">
      <c r="H1673"/>
    </row>
    <row r="1674" ht="12.75">
      <c r="H1674"/>
    </row>
    <row r="1675" ht="12.75">
      <c r="H1675"/>
    </row>
    <row r="1676" ht="12.75">
      <c r="H1676"/>
    </row>
    <row r="1677" ht="12.75">
      <c r="H1677"/>
    </row>
    <row r="1678" ht="12.75">
      <c r="H1678"/>
    </row>
    <row r="1679" ht="12.75">
      <c r="H1679"/>
    </row>
    <row r="1680" ht="12.75">
      <c r="H1680"/>
    </row>
    <row r="1681" ht="12.75">
      <c r="H1681"/>
    </row>
    <row r="1682" ht="12.75">
      <c r="H1682"/>
    </row>
    <row r="1683" ht="12.75">
      <c r="H1683"/>
    </row>
    <row r="1684" ht="12.75">
      <c r="H1684"/>
    </row>
    <row r="1685" ht="12.75">
      <c r="H1685"/>
    </row>
    <row r="1686" ht="12.75">
      <c r="H1686"/>
    </row>
    <row r="1687" ht="12.75">
      <c r="H1687"/>
    </row>
    <row r="1688" ht="12.75">
      <c r="H1688"/>
    </row>
    <row r="1689" ht="12.75">
      <c r="H1689"/>
    </row>
    <row r="1690" ht="12.75">
      <c r="H1690"/>
    </row>
    <row r="1691" ht="12.75">
      <c r="H1691"/>
    </row>
    <row r="1692" ht="12.75">
      <c r="H1692"/>
    </row>
    <row r="1693" ht="12.75">
      <c r="H1693"/>
    </row>
    <row r="1694" ht="12.75">
      <c r="H1694"/>
    </row>
    <row r="1695" ht="12.75">
      <c r="H1695"/>
    </row>
    <row r="1696" ht="12.75">
      <c r="H1696"/>
    </row>
    <row r="1697" ht="12.75">
      <c r="H1697"/>
    </row>
    <row r="1698" ht="12.75">
      <c r="H1698"/>
    </row>
    <row r="1699" ht="12.75">
      <c r="H1699"/>
    </row>
    <row r="1700" ht="12.75">
      <c r="H1700"/>
    </row>
    <row r="1701" ht="12.75">
      <c r="H1701"/>
    </row>
    <row r="1702" ht="12.75">
      <c r="H1702"/>
    </row>
    <row r="1703" ht="12.75">
      <c r="H1703"/>
    </row>
    <row r="1704" ht="12.75">
      <c r="H1704"/>
    </row>
    <row r="1705" ht="12.75">
      <c r="H1705"/>
    </row>
    <row r="1706" ht="12.75">
      <c r="H1706"/>
    </row>
    <row r="1707" ht="12.75">
      <c r="H1707"/>
    </row>
    <row r="1708" ht="12.75">
      <c r="H1708"/>
    </row>
    <row r="1709" ht="12.75">
      <c r="H1709"/>
    </row>
    <row r="1710" ht="12.75">
      <c r="H1710"/>
    </row>
    <row r="1711" ht="12.75">
      <c r="H1711"/>
    </row>
    <row r="1712" ht="12.75">
      <c r="H1712"/>
    </row>
    <row r="1713" ht="12.75">
      <c r="H1713"/>
    </row>
    <row r="1714" ht="12.75">
      <c r="H1714"/>
    </row>
    <row r="1715" ht="12.75">
      <c r="H1715"/>
    </row>
    <row r="1716" ht="12.75">
      <c r="H1716"/>
    </row>
    <row r="1717" ht="12.75">
      <c r="H1717"/>
    </row>
    <row r="1718" ht="12.75">
      <c r="H1718"/>
    </row>
    <row r="1719" ht="12.75">
      <c r="H1719"/>
    </row>
    <row r="1720" ht="12.75">
      <c r="H1720"/>
    </row>
    <row r="1721" ht="12.75">
      <c r="H1721"/>
    </row>
    <row r="1722" ht="12.75">
      <c r="H1722"/>
    </row>
    <row r="1723" ht="12.75">
      <c r="H1723"/>
    </row>
    <row r="1724" ht="12.75">
      <c r="H1724"/>
    </row>
    <row r="1725" ht="12.75">
      <c r="H1725"/>
    </row>
    <row r="1726" ht="12.75">
      <c r="H1726"/>
    </row>
    <row r="1727" ht="12.75">
      <c r="H1727"/>
    </row>
    <row r="1728" ht="12.75">
      <c r="H1728"/>
    </row>
    <row r="1729" ht="12.75">
      <c r="H1729"/>
    </row>
    <row r="1730" ht="12.75">
      <c r="H1730"/>
    </row>
    <row r="1731" ht="12.75">
      <c r="H1731"/>
    </row>
    <row r="1732" ht="12.75">
      <c r="H1732"/>
    </row>
    <row r="1733" ht="12.75">
      <c r="H1733"/>
    </row>
    <row r="1734" ht="12.75">
      <c r="H1734"/>
    </row>
    <row r="1735" ht="12.75">
      <c r="H1735"/>
    </row>
    <row r="1736" ht="12.75">
      <c r="H1736"/>
    </row>
    <row r="1737" ht="12.75">
      <c r="H1737"/>
    </row>
    <row r="1738" ht="12.75">
      <c r="H1738"/>
    </row>
    <row r="1739" ht="12.75">
      <c r="H1739"/>
    </row>
    <row r="1740" ht="12.75">
      <c r="H1740"/>
    </row>
    <row r="1741" ht="12.75">
      <c r="H1741"/>
    </row>
    <row r="1742" ht="12.75">
      <c r="H1742"/>
    </row>
    <row r="1743" ht="12.75">
      <c r="H1743"/>
    </row>
    <row r="1744" ht="12.75">
      <c r="H1744"/>
    </row>
    <row r="1745" ht="12.75">
      <c r="H1745"/>
    </row>
    <row r="1746" ht="12.75">
      <c r="H1746"/>
    </row>
    <row r="1747" ht="12.75">
      <c r="H1747"/>
    </row>
    <row r="1748" ht="12.75">
      <c r="H1748"/>
    </row>
    <row r="1749" ht="12.75">
      <c r="H1749"/>
    </row>
    <row r="1750" ht="12.75">
      <c r="H1750"/>
    </row>
    <row r="1751" ht="12.75">
      <c r="H1751"/>
    </row>
    <row r="1752" ht="12.75">
      <c r="H1752"/>
    </row>
    <row r="1753" ht="12.75">
      <c r="H1753"/>
    </row>
    <row r="1754" ht="12.75">
      <c r="H1754"/>
    </row>
    <row r="1755" ht="12.75">
      <c r="H1755"/>
    </row>
    <row r="1756" ht="12.75">
      <c r="H1756"/>
    </row>
    <row r="1757" ht="12.75">
      <c r="H1757"/>
    </row>
    <row r="1758" ht="12.75">
      <c r="H1758"/>
    </row>
    <row r="1759" ht="12.75">
      <c r="H1759"/>
    </row>
    <row r="1760" ht="12.75">
      <c r="H1760"/>
    </row>
    <row r="1761" ht="12.75">
      <c r="H1761"/>
    </row>
    <row r="1762" ht="12.75">
      <c r="H1762"/>
    </row>
    <row r="1763" ht="12.75">
      <c r="H1763"/>
    </row>
    <row r="1764" ht="12.75">
      <c r="H1764"/>
    </row>
    <row r="1765" ht="12.75">
      <c r="H1765"/>
    </row>
    <row r="1766" ht="12.75">
      <c r="H1766"/>
    </row>
    <row r="1767" ht="12.75">
      <c r="H1767"/>
    </row>
    <row r="1768" ht="12.75">
      <c r="H1768"/>
    </row>
    <row r="1769" ht="12.75">
      <c r="H1769"/>
    </row>
    <row r="1770" ht="12.75">
      <c r="H1770"/>
    </row>
    <row r="1771" ht="12.75">
      <c r="H1771"/>
    </row>
    <row r="1772" ht="12.75">
      <c r="H1772"/>
    </row>
    <row r="1773" ht="12.75">
      <c r="H1773"/>
    </row>
    <row r="1774" ht="12.75">
      <c r="H1774"/>
    </row>
    <row r="1775" ht="12.75">
      <c r="H1775"/>
    </row>
    <row r="1776" ht="12.75">
      <c r="H1776"/>
    </row>
    <row r="1777" ht="12.75">
      <c r="H1777"/>
    </row>
    <row r="1778" ht="12.75">
      <c r="H1778"/>
    </row>
    <row r="1779" ht="12.75">
      <c r="H1779"/>
    </row>
    <row r="1780" ht="12.75">
      <c r="H1780"/>
    </row>
    <row r="1781" ht="12.75">
      <c r="H1781"/>
    </row>
    <row r="1782" ht="12.75">
      <c r="H1782"/>
    </row>
    <row r="1783" ht="12.75">
      <c r="H1783"/>
    </row>
    <row r="1784" ht="12.75">
      <c r="H1784"/>
    </row>
    <row r="1785" ht="12.75">
      <c r="H1785"/>
    </row>
    <row r="1786" ht="12.75">
      <c r="H1786"/>
    </row>
    <row r="1787" ht="12.75">
      <c r="H1787"/>
    </row>
    <row r="1788" ht="12.75">
      <c r="H1788"/>
    </row>
    <row r="1789" ht="12.75">
      <c r="H1789"/>
    </row>
    <row r="1790" ht="12.75">
      <c r="H1790"/>
    </row>
    <row r="1791" ht="12.75">
      <c r="H1791"/>
    </row>
    <row r="1792" ht="12.75">
      <c r="H1792"/>
    </row>
    <row r="1793" ht="12.75">
      <c r="H1793"/>
    </row>
    <row r="1794" ht="12.75">
      <c r="H1794"/>
    </row>
    <row r="1795" ht="12.75">
      <c r="H1795"/>
    </row>
    <row r="1796" ht="12.75">
      <c r="H1796"/>
    </row>
    <row r="1797" ht="12.75">
      <c r="H1797"/>
    </row>
    <row r="1798" ht="12.75">
      <c r="H1798"/>
    </row>
    <row r="1799" ht="12.75">
      <c r="H1799"/>
    </row>
    <row r="1800" ht="12.75">
      <c r="H1800"/>
    </row>
    <row r="1801" ht="12.75">
      <c r="H1801"/>
    </row>
    <row r="1802" ht="12.75">
      <c r="H1802"/>
    </row>
    <row r="1803" ht="12.75">
      <c r="H1803"/>
    </row>
    <row r="1804" ht="12.75">
      <c r="H1804"/>
    </row>
    <row r="1805" ht="12.75">
      <c r="H1805"/>
    </row>
    <row r="1806" ht="12.75">
      <c r="H1806"/>
    </row>
    <row r="1807" ht="12.75">
      <c r="H1807"/>
    </row>
    <row r="1808" ht="12.75">
      <c r="H1808"/>
    </row>
    <row r="1809" ht="12.75">
      <c r="H1809"/>
    </row>
    <row r="1810" ht="12.75">
      <c r="H1810"/>
    </row>
    <row r="1811" ht="12.75">
      <c r="H1811"/>
    </row>
    <row r="1812" ht="12.75">
      <c r="H1812"/>
    </row>
    <row r="1813" ht="12.75">
      <c r="H1813"/>
    </row>
    <row r="1814" ht="12.75">
      <c r="H1814"/>
    </row>
    <row r="1815" ht="12.75">
      <c r="H1815"/>
    </row>
    <row r="1816" ht="12.75">
      <c r="H1816"/>
    </row>
    <row r="1817" ht="12.75">
      <c r="H1817"/>
    </row>
    <row r="1818" ht="12.75">
      <c r="H1818"/>
    </row>
    <row r="1819" ht="12.75">
      <c r="H1819"/>
    </row>
    <row r="1820" ht="12.75">
      <c r="H1820"/>
    </row>
    <row r="1821" ht="12.75">
      <c r="H1821"/>
    </row>
    <row r="1822" ht="12.75">
      <c r="H1822"/>
    </row>
    <row r="1823" ht="12.75">
      <c r="H1823"/>
    </row>
    <row r="1824" ht="12.75">
      <c r="H1824"/>
    </row>
    <row r="1825" ht="12.75">
      <c r="H1825"/>
    </row>
    <row r="1826" ht="12.75">
      <c r="H1826"/>
    </row>
    <row r="1827" ht="12.75">
      <c r="H1827"/>
    </row>
    <row r="1828" ht="12.75">
      <c r="H1828"/>
    </row>
    <row r="1829" ht="12.75">
      <c r="H1829"/>
    </row>
    <row r="1830" ht="12.75">
      <c r="H1830"/>
    </row>
    <row r="1831" ht="12.75">
      <c r="H1831"/>
    </row>
    <row r="1832" ht="12.75">
      <c r="H1832"/>
    </row>
    <row r="1833" ht="12.75">
      <c r="H1833"/>
    </row>
    <row r="1834" ht="12.75">
      <c r="H1834"/>
    </row>
    <row r="1835" ht="12.75">
      <c r="H1835"/>
    </row>
    <row r="1836" ht="12.75">
      <c r="H1836"/>
    </row>
    <row r="1837" ht="12.75">
      <c r="H1837"/>
    </row>
    <row r="1838" ht="12.75">
      <c r="H1838"/>
    </row>
    <row r="1839" ht="12.75">
      <c r="H1839"/>
    </row>
    <row r="1840" ht="12.75">
      <c r="H1840"/>
    </row>
    <row r="1841" ht="12.75">
      <c r="H1841"/>
    </row>
    <row r="1842" ht="12.75">
      <c r="H1842"/>
    </row>
    <row r="1843" ht="12.75">
      <c r="H1843"/>
    </row>
    <row r="1844" ht="12.75">
      <c r="H1844"/>
    </row>
    <row r="1845" ht="12.75">
      <c r="H1845"/>
    </row>
    <row r="1846" ht="12.75">
      <c r="H1846"/>
    </row>
    <row r="1847" ht="12.75">
      <c r="H1847"/>
    </row>
    <row r="1848" ht="12.75">
      <c r="H1848"/>
    </row>
    <row r="1849" ht="12.75">
      <c r="H1849"/>
    </row>
    <row r="1850" ht="12.75">
      <c r="H1850"/>
    </row>
    <row r="1851" ht="12.75">
      <c r="H1851"/>
    </row>
    <row r="1852" ht="12.75">
      <c r="H1852"/>
    </row>
    <row r="1853" ht="12.75">
      <c r="H1853"/>
    </row>
    <row r="1854" ht="12.75">
      <c r="H1854"/>
    </row>
    <row r="1855" ht="12.75">
      <c r="H1855"/>
    </row>
    <row r="1856" ht="12.75">
      <c r="H1856"/>
    </row>
    <row r="1857" ht="12.75">
      <c r="H1857"/>
    </row>
    <row r="1858" ht="12.75">
      <c r="H1858"/>
    </row>
    <row r="1859" ht="12.75">
      <c r="H1859"/>
    </row>
    <row r="1860" ht="12.75">
      <c r="H1860"/>
    </row>
    <row r="1861" ht="12.75">
      <c r="H1861"/>
    </row>
    <row r="1862" ht="12.75">
      <c r="H1862"/>
    </row>
    <row r="1863" ht="12.75">
      <c r="H1863"/>
    </row>
    <row r="1864" ht="12.75">
      <c r="H1864"/>
    </row>
    <row r="1865" ht="12.75">
      <c r="H1865"/>
    </row>
    <row r="1866" ht="12.75">
      <c r="H1866"/>
    </row>
    <row r="1867" ht="12.75">
      <c r="H1867"/>
    </row>
    <row r="1868" ht="12.75">
      <c r="H1868"/>
    </row>
    <row r="1869" ht="12.75">
      <c r="H1869"/>
    </row>
    <row r="1870" ht="12.75">
      <c r="H1870"/>
    </row>
    <row r="1871" ht="12.75">
      <c r="H1871"/>
    </row>
    <row r="1872" ht="12.75">
      <c r="H1872"/>
    </row>
    <row r="1873" ht="12.75">
      <c r="H1873"/>
    </row>
    <row r="1874" ht="12.75">
      <c r="H1874"/>
    </row>
    <row r="1875" ht="12.75">
      <c r="H1875"/>
    </row>
    <row r="1876" ht="12.75">
      <c r="H1876"/>
    </row>
    <row r="1877" ht="12.75">
      <c r="H1877"/>
    </row>
    <row r="1878" ht="12.75">
      <c r="H1878"/>
    </row>
    <row r="1879" ht="12.75">
      <c r="H1879"/>
    </row>
    <row r="1880" ht="12.75">
      <c r="H1880"/>
    </row>
    <row r="1881" ht="12.75">
      <c r="H1881"/>
    </row>
    <row r="1882" ht="12.75">
      <c r="H1882"/>
    </row>
    <row r="1883" ht="12.75">
      <c r="H1883"/>
    </row>
    <row r="1884" ht="12.75">
      <c r="H1884"/>
    </row>
    <row r="1885" ht="12.75">
      <c r="H1885"/>
    </row>
    <row r="1886" ht="12.75">
      <c r="H1886"/>
    </row>
    <row r="1887" ht="12.75">
      <c r="H1887"/>
    </row>
    <row r="1888" ht="12.75">
      <c r="H1888"/>
    </row>
    <row r="1889" ht="12.75">
      <c r="H1889"/>
    </row>
    <row r="1890" ht="12.75">
      <c r="H1890"/>
    </row>
    <row r="1891" ht="12.75">
      <c r="H1891"/>
    </row>
    <row r="1892" ht="12.75">
      <c r="H1892"/>
    </row>
    <row r="1893" ht="12.75">
      <c r="H1893"/>
    </row>
    <row r="1894" ht="12.75">
      <c r="H1894"/>
    </row>
    <row r="1895" ht="12.75">
      <c r="H1895"/>
    </row>
    <row r="1896" ht="12.75">
      <c r="H1896"/>
    </row>
    <row r="1897" ht="12.75">
      <c r="H1897"/>
    </row>
    <row r="1898" ht="12.75">
      <c r="H1898"/>
    </row>
    <row r="1899" ht="12.75">
      <c r="H1899"/>
    </row>
    <row r="1900" ht="12.75">
      <c r="H1900"/>
    </row>
    <row r="1901" ht="12.75">
      <c r="H1901"/>
    </row>
    <row r="1902" ht="12.75">
      <c r="H1902"/>
    </row>
    <row r="1903" ht="12.75">
      <c r="H1903"/>
    </row>
    <row r="1904" ht="12.75">
      <c r="H1904"/>
    </row>
    <row r="1905" ht="12.75">
      <c r="H1905"/>
    </row>
    <row r="1906" ht="12.75">
      <c r="H1906"/>
    </row>
    <row r="1907" ht="12.75">
      <c r="H1907"/>
    </row>
    <row r="1908" ht="12.75">
      <c r="H1908"/>
    </row>
    <row r="1909" ht="12.75">
      <c r="H1909"/>
    </row>
    <row r="1910" ht="12.75">
      <c r="H1910"/>
    </row>
    <row r="1911" ht="12.75">
      <c r="H1911"/>
    </row>
    <row r="1912" ht="12.75">
      <c r="H1912"/>
    </row>
    <row r="1913" ht="12.75">
      <c r="H1913"/>
    </row>
    <row r="1914" ht="12.75">
      <c r="H1914"/>
    </row>
    <row r="1915" ht="12.75">
      <c r="H1915"/>
    </row>
    <row r="1916" ht="12.75">
      <c r="H1916"/>
    </row>
    <row r="1917" ht="12.75">
      <c r="H1917"/>
    </row>
    <row r="1918" ht="12.75">
      <c r="H1918"/>
    </row>
    <row r="1919" ht="12.75">
      <c r="H1919"/>
    </row>
    <row r="1920" ht="12.75">
      <c r="H1920"/>
    </row>
    <row r="1921" ht="12.75">
      <c r="H1921"/>
    </row>
    <row r="1922" ht="12.75">
      <c r="H1922"/>
    </row>
    <row r="1923" ht="12.75">
      <c r="H1923"/>
    </row>
    <row r="1924" ht="12.75">
      <c r="H1924"/>
    </row>
    <row r="1925" ht="12.75">
      <c r="H1925"/>
    </row>
    <row r="1926" ht="12.75">
      <c r="H1926"/>
    </row>
    <row r="1927" ht="12.75">
      <c r="H1927"/>
    </row>
    <row r="1928" ht="12.75">
      <c r="H1928"/>
    </row>
    <row r="1929" ht="12.75">
      <c r="H1929"/>
    </row>
    <row r="1930" ht="12.75">
      <c r="H1930"/>
    </row>
    <row r="1931" ht="12.75">
      <c r="H1931"/>
    </row>
    <row r="1932" ht="12.75">
      <c r="H1932"/>
    </row>
    <row r="1933" ht="12.75">
      <c r="H1933"/>
    </row>
    <row r="1934" ht="12.75">
      <c r="H1934"/>
    </row>
    <row r="1935" ht="12.75">
      <c r="H1935"/>
    </row>
    <row r="1936" ht="12.75">
      <c r="H1936"/>
    </row>
    <row r="1937" ht="12.75">
      <c r="H1937"/>
    </row>
    <row r="1938" ht="12.75">
      <c r="H1938"/>
    </row>
    <row r="1939" ht="12.75">
      <c r="H1939"/>
    </row>
    <row r="1940" ht="12.75">
      <c r="H1940"/>
    </row>
    <row r="1941" ht="12.75">
      <c r="H1941"/>
    </row>
    <row r="1942" ht="12.75">
      <c r="H1942"/>
    </row>
    <row r="1943" ht="12.75">
      <c r="H1943"/>
    </row>
    <row r="1944" ht="12.75">
      <c r="H1944"/>
    </row>
    <row r="1945" ht="12.75">
      <c r="H1945"/>
    </row>
    <row r="1946" ht="12.75">
      <c r="H1946"/>
    </row>
    <row r="1947" ht="12.75">
      <c r="H1947"/>
    </row>
    <row r="1948" ht="12.75">
      <c r="H1948"/>
    </row>
    <row r="1949" ht="12.75">
      <c r="H1949"/>
    </row>
    <row r="1950" ht="12.75">
      <c r="H1950"/>
    </row>
    <row r="1951" ht="12.75">
      <c r="H1951"/>
    </row>
    <row r="1952" ht="12.75">
      <c r="H1952"/>
    </row>
    <row r="1953" ht="12.75">
      <c r="H1953"/>
    </row>
    <row r="1954" ht="12.75">
      <c r="H1954"/>
    </row>
    <row r="1955" ht="12.75">
      <c r="H1955"/>
    </row>
    <row r="1956" ht="12.75">
      <c r="H1956"/>
    </row>
    <row r="1957" ht="12.75">
      <c r="H1957"/>
    </row>
    <row r="1958" ht="12.75">
      <c r="H1958"/>
    </row>
    <row r="1959" ht="12.75">
      <c r="H1959"/>
    </row>
    <row r="1960" ht="12.75">
      <c r="H1960"/>
    </row>
    <row r="1961" ht="12.75">
      <c r="H1961"/>
    </row>
    <row r="1962" ht="12.75">
      <c r="H1962"/>
    </row>
    <row r="1963" ht="12.75">
      <c r="H1963"/>
    </row>
    <row r="1964" ht="12.75">
      <c r="H1964"/>
    </row>
    <row r="1965" ht="12.75">
      <c r="H1965"/>
    </row>
    <row r="1966" ht="12.75">
      <c r="H1966"/>
    </row>
    <row r="1967" ht="12.75">
      <c r="H1967"/>
    </row>
    <row r="1968" ht="12.75">
      <c r="H1968"/>
    </row>
    <row r="1969" ht="12.75">
      <c r="H1969"/>
    </row>
    <row r="1970" ht="12.75">
      <c r="H1970"/>
    </row>
    <row r="1971" ht="12.75">
      <c r="H1971"/>
    </row>
    <row r="1972" ht="12.75">
      <c r="H1972"/>
    </row>
    <row r="1973" ht="12.75">
      <c r="H1973"/>
    </row>
    <row r="1974" ht="12.75">
      <c r="H1974"/>
    </row>
    <row r="1975" ht="12.75">
      <c r="H1975"/>
    </row>
    <row r="1976" ht="12.75">
      <c r="H1976"/>
    </row>
    <row r="1977" ht="12.75">
      <c r="H1977"/>
    </row>
    <row r="1978" ht="12.75">
      <c r="H1978"/>
    </row>
    <row r="1979" ht="12.75">
      <c r="H1979"/>
    </row>
    <row r="1980" ht="12.75">
      <c r="H1980"/>
    </row>
    <row r="1981" ht="12.75">
      <c r="H1981"/>
    </row>
    <row r="1982" ht="12.75">
      <c r="H1982"/>
    </row>
    <row r="1983" ht="12.75">
      <c r="H1983"/>
    </row>
    <row r="1984" ht="12.75">
      <c r="H1984"/>
    </row>
    <row r="1985" ht="12.75">
      <c r="H1985"/>
    </row>
    <row r="1986" ht="12.75">
      <c r="H1986"/>
    </row>
    <row r="1987" ht="12.75">
      <c r="H1987"/>
    </row>
    <row r="1988" ht="12.75">
      <c r="H1988"/>
    </row>
    <row r="1989" ht="12.75">
      <c r="H1989"/>
    </row>
    <row r="1990" ht="12.75">
      <c r="H1990"/>
    </row>
    <row r="1991" ht="12.75">
      <c r="H1991"/>
    </row>
    <row r="1992" ht="12.75">
      <c r="H1992"/>
    </row>
    <row r="1993" ht="12.75">
      <c r="H1993"/>
    </row>
    <row r="1994" ht="12.75">
      <c r="H1994"/>
    </row>
    <row r="1995" ht="12.75">
      <c r="H1995"/>
    </row>
    <row r="1996" ht="12.75">
      <c r="H1996"/>
    </row>
    <row r="1997" ht="12.75">
      <c r="H1997"/>
    </row>
    <row r="1998" ht="12.75">
      <c r="H1998"/>
    </row>
    <row r="1999" ht="12.75">
      <c r="H1999"/>
    </row>
    <row r="2000" ht="12.75">
      <c r="H2000"/>
    </row>
    <row r="2001" ht="12.75">
      <c r="H2001"/>
    </row>
    <row r="2002" ht="12.75">
      <c r="H2002"/>
    </row>
    <row r="2003" ht="12.75">
      <c r="H2003"/>
    </row>
    <row r="2004" ht="12.75">
      <c r="H2004"/>
    </row>
    <row r="2005" ht="12.75">
      <c r="H2005"/>
    </row>
    <row r="2006" ht="12.75">
      <c r="H2006"/>
    </row>
    <row r="2007" ht="12.75">
      <c r="H2007"/>
    </row>
    <row r="2008" ht="12.75">
      <c r="H2008"/>
    </row>
    <row r="2009" ht="12.75">
      <c r="H2009"/>
    </row>
    <row r="2010" ht="12.75">
      <c r="H2010"/>
    </row>
    <row r="2011" ht="12.75">
      <c r="H2011"/>
    </row>
    <row r="2012" ht="12.75">
      <c r="H2012"/>
    </row>
    <row r="2013" ht="12.75">
      <c r="H2013"/>
    </row>
    <row r="2014" ht="12.75">
      <c r="H2014"/>
    </row>
    <row r="2015" ht="12.75">
      <c r="H2015"/>
    </row>
    <row r="2016" ht="12.75">
      <c r="H2016"/>
    </row>
    <row r="2017" ht="12.75">
      <c r="H2017"/>
    </row>
    <row r="2018" ht="12.75">
      <c r="H2018"/>
    </row>
    <row r="2019" ht="12.75">
      <c r="H2019"/>
    </row>
    <row r="2020" ht="12.75">
      <c r="H2020"/>
    </row>
    <row r="2021" ht="12.75">
      <c r="H2021"/>
    </row>
    <row r="2022" ht="12.75">
      <c r="H2022"/>
    </row>
    <row r="2023" ht="12.75">
      <c r="H2023"/>
    </row>
    <row r="2024" ht="12.75">
      <c r="H2024"/>
    </row>
    <row r="2025" ht="12.75">
      <c r="H2025"/>
    </row>
    <row r="2026" ht="12.75">
      <c r="H2026"/>
    </row>
    <row r="2027" ht="12.75">
      <c r="H2027"/>
    </row>
    <row r="2028" ht="12.75">
      <c r="H2028"/>
    </row>
    <row r="2029" ht="12.75">
      <c r="H2029"/>
    </row>
    <row r="2030" ht="12.75">
      <c r="H2030"/>
    </row>
    <row r="2031" ht="12.75">
      <c r="H2031"/>
    </row>
    <row r="2032" ht="12.75">
      <c r="H2032"/>
    </row>
    <row r="2033" ht="12.75">
      <c r="H2033"/>
    </row>
    <row r="2034" ht="12.75">
      <c r="H2034"/>
    </row>
    <row r="2035" ht="12.75">
      <c r="H2035"/>
    </row>
    <row r="2036" ht="12.75">
      <c r="H2036"/>
    </row>
    <row r="2037" ht="12.75">
      <c r="H2037"/>
    </row>
    <row r="2038" ht="12.75">
      <c r="H2038"/>
    </row>
    <row r="2039" ht="12.75">
      <c r="H2039"/>
    </row>
    <row r="2040" ht="12.75">
      <c r="H2040"/>
    </row>
    <row r="2041" ht="12.75">
      <c r="H2041"/>
    </row>
    <row r="2042" ht="12.75">
      <c r="H2042"/>
    </row>
    <row r="2043" ht="12.75">
      <c r="H2043"/>
    </row>
    <row r="2044" ht="12.75">
      <c r="H2044"/>
    </row>
    <row r="2045" ht="12.75">
      <c r="H2045"/>
    </row>
    <row r="2046" ht="12.75">
      <c r="H2046"/>
    </row>
    <row r="2047" ht="12.75">
      <c r="H2047"/>
    </row>
    <row r="2048" ht="12.75">
      <c r="H2048"/>
    </row>
    <row r="2049" ht="12.75">
      <c r="H2049"/>
    </row>
    <row r="2050" ht="12.75">
      <c r="H2050"/>
    </row>
    <row r="2051" ht="12.75">
      <c r="H2051"/>
    </row>
    <row r="2052" ht="12.75">
      <c r="H2052"/>
    </row>
    <row r="2053" ht="12.75">
      <c r="H2053"/>
    </row>
    <row r="2054" ht="12.75">
      <c r="H2054"/>
    </row>
    <row r="2055" ht="12.75">
      <c r="H2055"/>
    </row>
    <row r="2056" ht="12.75">
      <c r="H2056"/>
    </row>
    <row r="2057" ht="12.75">
      <c r="H2057"/>
    </row>
    <row r="2058" ht="12.75">
      <c r="H2058"/>
    </row>
    <row r="2059" ht="12.75">
      <c r="H2059"/>
    </row>
    <row r="2060" ht="12.75">
      <c r="H2060"/>
    </row>
    <row r="2061" ht="12.75">
      <c r="H2061"/>
    </row>
    <row r="2062" ht="12.75">
      <c r="H2062"/>
    </row>
    <row r="2063" ht="12.75">
      <c r="H2063"/>
    </row>
    <row r="2064" ht="12.75">
      <c r="H2064"/>
    </row>
    <row r="2065" ht="12.75">
      <c r="H2065"/>
    </row>
    <row r="2066" ht="12.75">
      <c r="H2066"/>
    </row>
    <row r="2067" ht="12.75">
      <c r="H2067"/>
    </row>
    <row r="2068" ht="12.75">
      <c r="H2068"/>
    </row>
    <row r="2069" ht="12.75">
      <c r="H2069"/>
    </row>
    <row r="2070" ht="12.75">
      <c r="H2070"/>
    </row>
    <row r="2071" ht="12.75">
      <c r="H2071"/>
    </row>
    <row r="2072" ht="12.75">
      <c r="H2072"/>
    </row>
    <row r="2073" ht="12.75">
      <c r="H2073"/>
    </row>
    <row r="2074" ht="12.75">
      <c r="H2074"/>
    </row>
    <row r="2075" ht="12.75">
      <c r="H2075"/>
    </row>
    <row r="2076" ht="12.75">
      <c r="H2076"/>
    </row>
    <row r="2077" ht="12.75">
      <c r="H2077"/>
    </row>
    <row r="2078" ht="12.75">
      <c r="H2078"/>
    </row>
    <row r="2079" ht="12.75">
      <c r="H2079"/>
    </row>
    <row r="2080" ht="12.75">
      <c r="H2080"/>
    </row>
    <row r="2081" ht="12.75">
      <c r="H2081"/>
    </row>
    <row r="2082" ht="12.75">
      <c r="H2082"/>
    </row>
    <row r="2083" ht="12.75">
      <c r="H2083"/>
    </row>
    <row r="2084" ht="12.75">
      <c r="H2084"/>
    </row>
    <row r="2085" ht="12.75">
      <c r="H2085"/>
    </row>
    <row r="2086" ht="12.75">
      <c r="H2086"/>
    </row>
    <row r="2087" ht="12.75">
      <c r="H2087"/>
    </row>
    <row r="2088" ht="12.75">
      <c r="H2088"/>
    </row>
    <row r="2089" ht="12.75">
      <c r="H2089"/>
    </row>
    <row r="2090" ht="12.75">
      <c r="H2090"/>
    </row>
    <row r="2091" ht="12.75">
      <c r="H2091"/>
    </row>
    <row r="2092" ht="12.75">
      <c r="H2092"/>
    </row>
    <row r="2093" ht="12.75">
      <c r="H2093"/>
    </row>
    <row r="2094" ht="12.75">
      <c r="H2094"/>
    </row>
    <row r="2095" ht="12.75">
      <c r="H2095"/>
    </row>
    <row r="2096" ht="12.75">
      <c r="H2096"/>
    </row>
    <row r="2097" ht="12.75">
      <c r="H2097"/>
    </row>
    <row r="2098" ht="12.75">
      <c r="H2098"/>
    </row>
    <row r="2099" ht="12.75">
      <c r="H2099"/>
    </row>
    <row r="2100" ht="12.75">
      <c r="H2100"/>
    </row>
    <row r="2101" ht="12.75">
      <c r="H2101"/>
    </row>
    <row r="2102" ht="12.75">
      <c r="H2102"/>
    </row>
    <row r="2103" ht="12.75">
      <c r="H2103"/>
    </row>
    <row r="2104" ht="12.75">
      <c r="H2104"/>
    </row>
    <row r="2105" ht="12.75">
      <c r="H2105"/>
    </row>
    <row r="2106" ht="12.75">
      <c r="H2106"/>
    </row>
    <row r="2107" ht="12.75">
      <c r="H2107"/>
    </row>
    <row r="2108" ht="12.75">
      <c r="H2108"/>
    </row>
    <row r="2109" ht="12.75">
      <c r="H2109"/>
    </row>
    <row r="2110" ht="12.75">
      <c r="H2110"/>
    </row>
    <row r="2111" ht="12.75">
      <c r="H2111"/>
    </row>
    <row r="2112" ht="12.75">
      <c r="H2112"/>
    </row>
    <row r="2113" ht="12.75">
      <c r="H2113"/>
    </row>
    <row r="2114" ht="12.75">
      <c r="H2114"/>
    </row>
    <row r="2115" ht="12.75">
      <c r="H2115"/>
    </row>
    <row r="2116" ht="12.75">
      <c r="H2116"/>
    </row>
    <row r="2117" ht="12.75">
      <c r="H2117"/>
    </row>
    <row r="2118" ht="12.75">
      <c r="H2118"/>
    </row>
    <row r="2119" ht="12.75">
      <c r="H2119"/>
    </row>
    <row r="2120" ht="12.75">
      <c r="H2120"/>
    </row>
    <row r="2121" ht="12.75">
      <c r="H2121"/>
    </row>
    <row r="2122" ht="12.75">
      <c r="H2122"/>
    </row>
    <row r="2123" ht="12.75">
      <c r="H2123"/>
    </row>
    <row r="2124" ht="12.75">
      <c r="H2124"/>
    </row>
    <row r="2125" ht="12.75">
      <c r="H2125"/>
    </row>
    <row r="2126" ht="12.75">
      <c r="H2126"/>
    </row>
    <row r="2127" ht="12.75">
      <c r="H2127"/>
    </row>
    <row r="2128" ht="12.75">
      <c r="H2128"/>
    </row>
    <row r="2129" ht="12.75">
      <c r="H2129"/>
    </row>
    <row r="2130" ht="12.75">
      <c r="H2130"/>
    </row>
    <row r="2131" ht="12.75">
      <c r="H2131"/>
    </row>
    <row r="2132" ht="12.75">
      <c r="H2132"/>
    </row>
    <row r="2133" ht="12.75">
      <c r="H2133"/>
    </row>
    <row r="2134" ht="12.75">
      <c r="H2134"/>
    </row>
    <row r="2135" ht="12.75">
      <c r="H2135"/>
    </row>
    <row r="2136" ht="12.75">
      <c r="H2136"/>
    </row>
    <row r="2137" ht="12.75">
      <c r="H2137"/>
    </row>
    <row r="2138" ht="12.75">
      <c r="H2138"/>
    </row>
    <row r="2139" ht="12.75">
      <c r="H2139"/>
    </row>
    <row r="2140" ht="12.75">
      <c r="H2140"/>
    </row>
    <row r="2141" ht="12.75">
      <c r="H2141"/>
    </row>
    <row r="2142" ht="12.75">
      <c r="H2142"/>
    </row>
    <row r="2143" ht="12.75">
      <c r="H2143"/>
    </row>
    <row r="2144" ht="12.75">
      <c r="H2144"/>
    </row>
    <row r="2145" ht="12.75">
      <c r="H2145"/>
    </row>
    <row r="2146" ht="12.75">
      <c r="H2146"/>
    </row>
    <row r="2147" ht="12.75">
      <c r="H2147"/>
    </row>
    <row r="2148" ht="12.75">
      <c r="H2148"/>
    </row>
    <row r="2149" ht="12.75">
      <c r="H2149"/>
    </row>
    <row r="2150" ht="12.75">
      <c r="H2150"/>
    </row>
    <row r="2151" ht="12.75">
      <c r="H2151"/>
    </row>
    <row r="2152" ht="12.75">
      <c r="H2152"/>
    </row>
    <row r="2153" ht="12.75">
      <c r="H2153"/>
    </row>
    <row r="2154" ht="12.75">
      <c r="H2154"/>
    </row>
    <row r="2155" ht="12.75">
      <c r="H2155"/>
    </row>
    <row r="2156" ht="12.75">
      <c r="H2156"/>
    </row>
    <row r="2157" ht="12.75">
      <c r="H2157"/>
    </row>
    <row r="2158" ht="12.75">
      <c r="H2158"/>
    </row>
    <row r="2159" ht="12.75">
      <c r="H2159"/>
    </row>
    <row r="2160" ht="12.75">
      <c r="H2160"/>
    </row>
    <row r="2161" ht="12.75">
      <c r="H2161"/>
    </row>
    <row r="2162" ht="12.75">
      <c r="H2162"/>
    </row>
    <row r="2163" ht="12.75">
      <c r="H2163"/>
    </row>
    <row r="2164" ht="12.75">
      <c r="H2164"/>
    </row>
    <row r="2165" ht="12.75">
      <c r="H2165"/>
    </row>
    <row r="2166" ht="12.75">
      <c r="H2166"/>
    </row>
    <row r="2167" ht="12.75">
      <c r="H2167"/>
    </row>
    <row r="2168" ht="12.75">
      <c r="H2168"/>
    </row>
    <row r="2169" ht="12.75">
      <c r="H2169"/>
    </row>
    <row r="2170" ht="12.75">
      <c r="H2170"/>
    </row>
    <row r="2171" ht="12.75">
      <c r="H2171"/>
    </row>
    <row r="2172" ht="12.75">
      <c r="H2172"/>
    </row>
    <row r="2173" ht="12.75">
      <c r="H2173"/>
    </row>
    <row r="2174" ht="12.75">
      <c r="H2174"/>
    </row>
    <row r="2175" ht="12.75">
      <c r="H2175"/>
    </row>
    <row r="2176" ht="12.75">
      <c r="H2176"/>
    </row>
    <row r="2177" ht="12.75">
      <c r="H2177"/>
    </row>
    <row r="2178" ht="12.75">
      <c r="H2178"/>
    </row>
    <row r="2179" ht="12.75">
      <c r="H2179"/>
    </row>
    <row r="2180" ht="12.75">
      <c r="H2180"/>
    </row>
    <row r="2181" ht="12.75">
      <c r="H2181"/>
    </row>
    <row r="2182" ht="12.75">
      <c r="H2182"/>
    </row>
    <row r="2183" ht="12.75">
      <c r="H2183"/>
    </row>
    <row r="2184" ht="12.75">
      <c r="H2184"/>
    </row>
    <row r="2185" ht="12.75">
      <c r="H2185"/>
    </row>
    <row r="2186" ht="12.75">
      <c r="H2186"/>
    </row>
    <row r="2187" ht="12.75">
      <c r="H2187"/>
    </row>
    <row r="2188" ht="12.75">
      <c r="H2188"/>
    </row>
    <row r="2189" ht="12.75">
      <c r="H2189"/>
    </row>
    <row r="2190" ht="12.75">
      <c r="H2190"/>
    </row>
    <row r="2191" ht="12.75">
      <c r="H2191"/>
    </row>
    <row r="2192" ht="12.75">
      <c r="H2192"/>
    </row>
    <row r="2193" ht="12.75">
      <c r="H2193"/>
    </row>
    <row r="2194" ht="12.75">
      <c r="H2194"/>
    </row>
    <row r="2195" ht="12.75">
      <c r="H2195"/>
    </row>
    <row r="2196" ht="12.75">
      <c r="H2196"/>
    </row>
    <row r="2197" ht="12.75">
      <c r="H2197"/>
    </row>
    <row r="2198" ht="12.75">
      <c r="H2198"/>
    </row>
    <row r="2199" ht="12.75">
      <c r="H2199"/>
    </row>
    <row r="2200" ht="12.75">
      <c r="H2200"/>
    </row>
    <row r="2201" ht="12.75">
      <c r="H2201"/>
    </row>
    <row r="2202" ht="12.75">
      <c r="H2202"/>
    </row>
    <row r="2203" ht="12.75">
      <c r="H2203"/>
    </row>
    <row r="2204" ht="12.75">
      <c r="H2204"/>
    </row>
    <row r="2205" ht="12.75">
      <c r="H2205"/>
    </row>
    <row r="2206" ht="12.75">
      <c r="H2206"/>
    </row>
    <row r="2207" ht="12.75">
      <c r="H2207"/>
    </row>
    <row r="2208" ht="12.75">
      <c r="H2208"/>
    </row>
    <row r="2209" ht="12.75">
      <c r="H2209"/>
    </row>
    <row r="2210" ht="12.75">
      <c r="H2210"/>
    </row>
    <row r="2211" ht="12.75">
      <c r="H2211"/>
    </row>
    <row r="2212" ht="12.75">
      <c r="H2212"/>
    </row>
    <row r="2213" ht="12.75">
      <c r="H2213"/>
    </row>
    <row r="2214" ht="12.75">
      <c r="H2214"/>
    </row>
    <row r="2215" ht="12.75">
      <c r="H2215"/>
    </row>
    <row r="2216" ht="12.75">
      <c r="H2216"/>
    </row>
    <row r="2217" ht="12.75">
      <c r="H2217"/>
    </row>
    <row r="2218" ht="12.75">
      <c r="H2218"/>
    </row>
    <row r="2219" ht="12.75">
      <c r="H2219"/>
    </row>
    <row r="2220" ht="12.75">
      <c r="H2220"/>
    </row>
    <row r="2221" ht="12.75">
      <c r="H2221"/>
    </row>
    <row r="2222" ht="12.75">
      <c r="H2222"/>
    </row>
    <row r="2223" ht="12.75">
      <c r="H2223"/>
    </row>
    <row r="2224" ht="12.75">
      <c r="H2224"/>
    </row>
    <row r="2225" ht="12.75">
      <c r="H2225"/>
    </row>
    <row r="2226" ht="12.75">
      <c r="H2226"/>
    </row>
    <row r="2227" ht="12.75">
      <c r="H2227"/>
    </row>
    <row r="2228" ht="12.75">
      <c r="H2228"/>
    </row>
    <row r="2229" ht="12.75">
      <c r="H2229"/>
    </row>
    <row r="2230" ht="12.75">
      <c r="H2230"/>
    </row>
    <row r="2231" ht="12.75">
      <c r="H2231"/>
    </row>
    <row r="2232" ht="12.75">
      <c r="H2232"/>
    </row>
    <row r="2233" ht="12.75">
      <c r="H2233"/>
    </row>
    <row r="2234" ht="12.75">
      <c r="H2234"/>
    </row>
    <row r="2235" ht="12.75">
      <c r="H2235"/>
    </row>
    <row r="2236" ht="12.75">
      <c r="H2236"/>
    </row>
    <row r="2237" ht="12.75">
      <c r="H2237"/>
    </row>
    <row r="2238" ht="12.75">
      <c r="H2238"/>
    </row>
    <row r="2239" ht="12.75">
      <c r="H2239"/>
    </row>
    <row r="2240" ht="12.75">
      <c r="H2240"/>
    </row>
    <row r="2241" ht="12.75">
      <c r="H2241"/>
    </row>
    <row r="2242" ht="12.75">
      <c r="H2242"/>
    </row>
    <row r="2243" ht="12.75">
      <c r="H2243"/>
    </row>
    <row r="2244" ht="12.75">
      <c r="H2244"/>
    </row>
    <row r="2245" ht="12.75">
      <c r="H2245"/>
    </row>
    <row r="2246" ht="12.75">
      <c r="H2246"/>
    </row>
    <row r="2247" ht="12.75">
      <c r="H2247"/>
    </row>
    <row r="2248" ht="12.75">
      <c r="H2248"/>
    </row>
    <row r="2249" ht="12.75">
      <c r="H2249"/>
    </row>
    <row r="2250" ht="12.75">
      <c r="H2250"/>
    </row>
    <row r="2251" ht="12.75">
      <c r="H2251"/>
    </row>
    <row r="2252" ht="12.75">
      <c r="H2252"/>
    </row>
    <row r="2253" ht="12.75">
      <c r="H2253"/>
    </row>
    <row r="2254" ht="12.75">
      <c r="H2254"/>
    </row>
    <row r="2255" ht="12.75">
      <c r="H2255"/>
    </row>
    <row r="2256" ht="12.75">
      <c r="H2256"/>
    </row>
    <row r="2257" ht="12.75">
      <c r="H2257"/>
    </row>
    <row r="2258" ht="12.75">
      <c r="H2258"/>
    </row>
    <row r="2259" ht="12.75">
      <c r="H2259"/>
    </row>
    <row r="2260" ht="12.75">
      <c r="H2260"/>
    </row>
    <row r="2261" ht="12.75">
      <c r="H2261"/>
    </row>
    <row r="2262" ht="12.75">
      <c r="H2262"/>
    </row>
    <row r="2263" ht="12.75">
      <c r="H2263"/>
    </row>
    <row r="2264" ht="12.75">
      <c r="H2264"/>
    </row>
    <row r="2265" ht="12.75">
      <c r="H2265"/>
    </row>
    <row r="2266" ht="12.75">
      <c r="H2266"/>
    </row>
    <row r="2267" ht="12.75">
      <c r="H2267"/>
    </row>
    <row r="2268" ht="12.75">
      <c r="H2268"/>
    </row>
    <row r="2269" ht="12.75">
      <c r="H2269"/>
    </row>
    <row r="2270" ht="12.75">
      <c r="H2270"/>
    </row>
    <row r="2271" ht="12.75">
      <c r="H2271"/>
    </row>
    <row r="2272" ht="12.75">
      <c r="H2272"/>
    </row>
    <row r="2273" ht="12.75">
      <c r="H2273"/>
    </row>
    <row r="2274" ht="12.75">
      <c r="H2274"/>
    </row>
    <row r="2275" ht="12.75">
      <c r="H2275"/>
    </row>
    <row r="2276" ht="12.75">
      <c r="H2276"/>
    </row>
    <row r="2277" ht="12.75">
      <c r="H2277"/>
    </row>
    <row r="2278" ht="12.75">
      <c r="H2278"/>
    </row>
    <row r="2279" ht="12.75">
      <c r="H2279"/>
    </row>
    <row r="2280" ht="12.75">
      <c r="H2280"/>
    </row>
    <row r="2281" ht="12.75">
      <c r="H2281"/>
    </row>
    <row r="2282" ht="12.75">
      <c r="H2282"/>
    </row>
    <row r="2283" ht="12.75">
      <c r="H2283"/>
    </row>
    <row r="2284" ht="12.75">
      <c r="H2284"/>
    </row>
    <row r="2285" ht="12.75">
      <c r="H2285"/>
    </row>
    <row r="2286" ht="12.75">
      <c r="H2286"/>
    </row>
    <row r="2287" ht="12.75">
      <c r="H2287"/>
    </row>
    <row r="2288" ht="12.75">
      <c r="H2288"/>
    </row>
    <row r="2289" ht="12.75">
      <c r="H2289"/>
    </row>
    <row r="2290" ht="12.75">
      <c r="H2290"/>
    </row>
    <row r="2291" ht="12.75">
      <c r="H2291"/>
    </row>
    <row r="2292" ht="12.75">
      <c r="H2292"/>
    </row>
    <row r="2293" ht="12.75">
      <c r="H2293"/>
    </row>
    <row r="2294" ht="12.75">
      <c r="H2294"/>
    </row>
    <row r="2295" ht="12.75">
      <c r="H2295"/>
    </row>
    <row r="2296" ht="12.75">
      <c r="H2296"/>
    </row>
    <row r="2297" ht="12.75">
      <c r="H2297"/>
    </row>
    <row r="2298" ht="12.75">
      <c r="H2298"/>
    </row>
    <row r="2299" ht="12.75">
      <c r="H2299"/>
    </row>
    <row r="2300" ht="12.75">
      <c r="H2300"/>
    </row>
    <row r="2301" ht="12.75">
      <c r="H2301"/>
    </row>
    <row r="2302" ht="12.75">
      <c r="H2302"/>
    </row>
    <row r="2303" ht="12.75">
      <c r="H2303"/>
    </row>
    <row r="2304" ht="12.75">
      <c r="H2304"/>
    </row>
    <row r="2305" ht="12.75">
      <c r="H2305"/>
    </row>
    <row r="2306" ht="12.75">
      <c r="H2306"/>
    </row>
    <row r="2307" ht="12.75">
      <c r="H2307"/>
    </row>
    <row r="2308" ht="12.75">
      <c r="H2308"/>
    </row>
    <row r="2309" ht="12.75">
      <c r="H2309"/>
    </row>
    <row r="2310" ht="12.75">
      <c r="H2310"/>
    </row>
    <row r="2311" ht="12.75">
      <c r="H2311"/>
    </row>
    <row r="2312" ht="12.75">
      <c r="H2312"/>
    </row>
    <row r="2313" ht="12.75">
      <c r="H2313"/>
    </row>
    <row r="2314" ht="12.75">
      <c r="H2314"/>
    </row>
    <row r="2315" ht="12.75">
      <c r="H2315"/>
    </row>
    <row r="2316" ht="12.75">
      <c r="H2316"/>
    </row>
    <row r="2317" ht="12.75">
      <c r="H2317"/>
    </row>
    <row r="2318" ht="12.75">
      <c r="H2318"/>
    </row>
    <row r="2319" ht="12.75">
      <c r="H2319"/>
    </row>
    <row r="2320" ht="12.75">
      <c r="H2320"/>
    </row>
    <row r="2321" ht="12.75">
      <c r="H2321"/>
    </row>
    <row r="2322" ht="12.75">
      <c r="H2322"/>
    </row>
    <row r="2323" ht="12.75">
      <c r="H2323"/>
    </row>
    <row r="2324" ht="12.75">
      <c r="H2324"/>
    </row>
    <row r="2325" ht="12.75">
      <c r="H2325"/>
    </row>
    <row r="2326" ht="12.75">
      <c r="H2326"/>
    </row>
    <row r="2327" ht="12.75">
      <c r="H2327"/>
    </row>
    <row r="2328" ht="12.75">
      <c r="H2328"/>
    </row>
    <row r="2329" ht="12.75">
      <c r="H2329"/>
    </row>
    <row r="2330" ht="12.75">
      <c r="H2330"/>
    </row>
    <row r="2331" ht="12.75">
      <c r="H2331"/>
    </row>
    <row r="2332" ht="12.75">
      <c r="H2332"/>
    </row>
    <row r="2333" ht="12.75">
      <c r="H2333"/>
    </row>
    <row r="2334" ht="12.75">
      <c r="H2334"/>
    </row>
    <row r="2335" ht="12.75">
      <c r="H2335"/>
    </row>
    <row r="2336" ht="12.75">
      <c r="H2336"/>
    </row>
    <row r="2337" ht="12.75">
      <c r="H2337"/>
    </row>
    <row r="2338" ht="12.75">
      <c r="H2338"/>
    </row>
    <row r="2339" ht="12.75">
      <c r="H2339"/>
    </row>
    <row r="2340" ht="12.75">
      <c r="H2340"/>
    </row>
    <row r="2341" ht="12.75">
      <c r="H2341"/>
    </row>
    <row r="2342" ht="12.75">
      <c r="H2342"/>
    </row>
    <row r="2343" ht="12.75">
      <c r="H2343"/>
    </row>
    <row r="2344" ht="12.75">
      <c r="H2344"/>
    </row>
    <row r="2345" ht="12.75">
      <c r="H2345"/>
    </row>
    <row r="2346" ht="12.75">
      <c r="H2346"/>
    </row>
    <row r="2347" ht="12.75">
      <c r="H2347"/>
    </row>
    <row r="2348" ht="12.75">
      <c r="H2348"/>
    </row>
    <row r="2349" ht="12.75">
      <c r="H2349"/>
    </row>
    <row r="2350" ht="12.75">
      <c r="H2350"/>
    </row>
    <row r="2351" ht="12.75">
      <c r="H2351"/>
    </row>
    <row r="2352" ht="12.75">
      <c r="H2352"/>
    </row>
    <row r="2353" ht="12.75">
      <c r="H2353"/>
    </row>
    <row r="2354" ht="12.75">
      <c r="H2354"/>
    </row>
    <row r="2355" ht="12.75">
      <c r="H2355"/>
    </row>
    <row r="2356" ht="12.75">
      <c r="H2356"/>
    </row>
    <row r="2357" ht="12.75">
      <c r="H2357"/>
    </row>
    <row r="2358" ht="12.75">
      <c r="H2358"/>
    </row>
    <row r="2359" ht="12.75">
      <c r="H2359"/>
    </row>
    <row r="2360" ht="12.75">
      <c r="H2360"/>
    </row>
    <row r="2361" ht="12.75">
      <c r="H2361"/>
    </row>
    <row r="2362" ht="12.75">
      <c r="H2362"/>
    </row>
    <row r="2363" ht="12.75">
      <c r="H2363"/>
    </row>
    <row r="2364" ht="12.75">
      <c r="H2364"/>
    </row>
    <row r="2365" ht="12.75">
      <c r="H2365"/>
    </row>
    <row r="2366" ht="12.75">
      <c r="H2366"/>
    </row>
    <row r="2367" ht="12.75">
      <c r="H2367"/>
    </row>
    <row r="2368" ht="12.75">
      <c r="H2368"/>
    </row>
    <row r="2369" ht="12.75">
      <c r="H2369"/>
    </row>
    <row r="2370" ht="12.75">
      <c r="H2370"/>
    </row>
    <row r="2371" ht="12.75">
      <c r="H2371"/>
    </row>
    <row r="2372" ht="12.75">
      <c r="H2372"/>
    </row>
    <row r="2373" ht="12.75">
      <c r="H2373"/>
    </row>
    <row r="2374" ht="12.75">
      <c r="H2374"/>
    </row>
    <row r="2375" ht="12.75">
      <c r="H2375"/>
    </row>
    <row r="2376" ht="12.75">
      <c r="H2376"/>
    </row>
    <row r="2377" ht="12.75">
      <c r="H2377"/>
    </row>
    <row r="2378" ht="12.75">
      <c r="H2378"/>
    </row>
    <row r="2379" ht="12.75">
      <c r="H2379"/>
    </row>
    <row r="2380" ht="12.75">
      <c r="H2380"/>
    </row>
    <row r="2381" ht="12.75">
      <c r="H2381"/>
    </row>
    <row r="2382" ht="12.75">
      <c r="H2382"/>
    </row>
    <row r="2383" ht="12.75">
      <c r="H2383"/>
    </row>
    <row r="2384" ht="12.75">
      <c r="H2384"/>
    </row>
    <row r="2385" ht="12.75">
      <c r="H2385"/>
    </row>
    <row r="2386" ht="12.75">
      <c r="H2386"/>
    </row>
    <row r="2387" ht="12.75">
      <c r="H2387"/>
    </row>
    <row r="2388" ht="12.75">
      <c r="H2388"/>
    </row>
    <row r="2389" ht="12.75">
      <c r="H2389"/>
    </row>
    <row r="2390" ht="12.75">
      <c r="H2390"/>
    </row>
    <row r="2391" ht="12.75">
      <c r="H2391"/>
    </row>
    <row r="2392" ht="12.75">
      <c r="H2392"/>
    </row>
    <row r="2393" ht="12.75">
      <c r="H2393"/>
    </row>
    <row r="2394" ht="12.75">
      <c r="H2394"/>
    </row>
    <row r="2395" ht="12.75">
      <c r="H2395"/>
    </row>
    <row r="2396" ht="12.75">
      <c r="H2396"/>
    </row>
    <row r="2397" ht="12.75">
      <c r="H2397"/>
    </row>
    <row r="2398" ht="12.75">
      <c r="H2398"/>
    </row>
    <row r="2399" ht="12.75">
      <c r="H2399"/>
    </row>
    <row r="2400" ht="12.75">
      <c r="H2400"/>
    </row>
    <row r="2401" ht="12.75">
      <c r="H2401"/>
    </row>
    <row r="2402" ht="12.75">
      <c r="H2402"/>
    </row>
    <row r="2403" ht="12.75">
      <c r="H2403"/>
    </row>
    <row r="2404" ht="12.75">
      <c r="H2404"/>
    </row>
    <row r="2405" ht="12.75">
      <c r="H2405"/>
    </row>
    <row r="2406" ht="12.75">
      <c r="H2406"/>
    </row>
    <row r="2407" ht="12.75">
      <c r="H2407"/>
    </row>
    <row r="2408" ht="12.75">
      <c r="H2408"/>
    </row>
    <row r="2409" ht="12.75">
      <c r="H2409"/>
    </row>
    <row r="2410" ht="12.75">
      <c r="H2410"/>
    </row>
    <row r="2411" ht="12.75">
      <c r="H2411"/>
    </row>
    <row r="2412" ht="12.75">
      <c r="H2412"/>
    </row>
    <row r="2413" ht="12.75">
      <c r="H2413"/>
    </row>
    <row r="2414" ht="12.75">
      <c r="H2414"/>
    </row>
    <row r="2415" ht="12.75">
      <c r="H2415"/>
    </row>
    <row r="2416" ht="12.75">
      <c r="H2416"/>
    </row>
    <row r="2417" ht="12.75">
      <c r="H2417"/>
    </row>
    <row r="2418" ht="12.75">
      <c r="H2418"/>
    </row>
    <row r="2419" ht="12.75">
      <c r="H2419"/>
    </row>
    <row r="2420" ht="12.75">
      <c r="H2420"/>
    </row>
    <row r="2421" ht="12.75">
      <c r="H2421"/>
    </row>
    <row r="2422" ht="12.75">
      <c r="H2422"/>
    </row>
    <row r="2423" ht="12.75">
      <c r="H2423"/>
    </row>
    <row r="2424" ht="12.75">
      <c r="H2424"/>
    </row>
    <row r="2425" ht="12.75">
      <c r="H2425"/>
    </row>
    <row r="2426" ht="12.75">
      <c r="H2426"/>
    </row>
    <row r="2427" ht="12.75">
      <c r="H2427"/>
    </row>
    <row r="2428" ht="12.75">
      <c r="H2428"/>
    </row>
    <row r="2429" ht="12.75">
      <c r="H2429"/>
    </row>
    <row r="2430" ht="12.75">
      <c r="H2430"/>
    </row>
    <row r="2431" ht="12.75">
      <c r="H2431"/>
    </row>
    <row r="2432" ht="12.75">
      <c r="H2432"/>
    </row>
    <row r="2433" ht="12.75">
      <c r="H2433"/>
    </row>
    <row r="2434" ht="12.75">
      <c r="H2434"/>
    </row>
    <row r="2435" ht="12.75">
      <c r="H2435"/>
    </row>
    <row r="2436" ht="12.75">
      <c r="H2436"/>
    </row>
    <row r="2437" ht="12.75">
      <c r="H2437"/>
    </row>
    <row r="2438" ht="12.75">
      <c r="H2438"/>
    </row>
    <row r="2439" ht="12.75">
      <c r="H2439"/>
    </row>
    <row r="2440" ht="12.75">
      <c r="H2440"/>
    </row>
    <row r="2441" ht="12.75">
      <c r="H2441"/>
    </row>
    <row r="2442" ht="12.75">
      <c r="H2442"/>
    </row>
    <row r="2443" ht="12.75">
      <c r="H2443"/>
    </row>
    <row r="2444" ht="12.75">
      <c r="H2444"/>
    </row>
    <row r="2445" ht="12.75">
      <c r="H2445"/>
    </row>
    <row r="2446" ht="12.75">
      <c r="H2446"/>
    </row>
    <row r="2447" ht="12.75">
      <c r="H2447"/>
    </row>
    <row r="2448" ht="12.75">
      <c r="H2448"/>
    </row>
    <row r="2449" ht="12.75">
      <c r="H2449"/>
    </row>
    <row r="2450" ht="12.75">
      <c r="H2450"/>
    </row>
    <row r="2451" ht="12.75">
      <c r="H2451"/>
    </row>
    <row r="2452" ht="12.75">
      <c r="H2452"/>
    </row>
    <row r="2453" ht="12.75">
      <c r="H2453"/>
    </row>
    <row r="2454" ht="12.75">
      <c r="H2454"/>
    </row>
    <row r="2455" ht="12.75">
      <c r="H2455"/>
    </row>
    <row r="2456" ht="12.75">
      <c r="H2456"/>
    </row>
    <row r="2457" ht="12.75">
      <c r="H2457"/>
    </row>
    <row r="2458" ht="12.75">
      <c r="H2458"/>
    </row>
    <row r="2459" ht="12.75">
      <c r="H2459"/>
    </row>
    <row r="2460" ht="12.75">
      <c r="H2460"/>
    </row>
    <row r="2461" ht="12.75">
      <c r="H2461"/>
    </row>
    <row r="2462" ht="12.75">
      <c r="H2462"/>
    </row>
    <row r="2463" ht="12.75">
      <c r="H2463"/>
    </row>
    <row r="2464" ht="12.75">
      <c r="H2464"/>
    </row>
    <row r="2465" ht="12.75">
      <c r="H2465"/>
    </row>
    <row r="2466" ht="12.75">
      <c r="H2466"/>
    </row>
    <row r="2467" ht="12.75">
      <c r="H2467"/>
    </row>
    <row r="2468" ht="12.75">
      <c r="H2468"/>
    </row>
    <row r="2469" ht="12.75">
      <c r="H2469"/>
    </row>
    <row r="2470" ht="12.75">
      <c r="H2470"/>
    </row>
    <row r="2471" ht="12.75">
      <c r="H2471"/>
    </row>
    <row r="2472" ht="12.75">
      <c r="H2472"/>
    </row>
    <row r="2473" ht="12.75">
      <c r="H2473"/>
    </row>
    <row r="2474" ht="12.75">
      <c r="H2474"/>
    </row>
    <row r="2475" ht="12.75">
      <c r="H2475"/>
    </row>
    <row r="2476" ht="12.75">
      <c r="H2476"/>
    </row>
    <row r="2477" ht="12.75">
      <c r="H2477"/>
    </row>
    <row r="2478" ht="12.75">
      <c r="H2478"/>
    </row>
    <row r="2479" ht="12.75">
      <c r="H2479"/>
    </row>
    <row r="2480" ht="12.75">
      <c r="H2480"/>
    </row>
    <row r="2481" ht="12.75">
      <c r="H2481"/>
    </row>
    <row r="2482" ht="12.75">
      <c r="H2482"/>
    </row>
    <row r="2483" ht="12.75">
      <c r="H2483"/>
    </row>
    <row r="2484" ht="12.75">
      <c r="H2484"/>
    </row>
    <row r="2485" ht="12.75">
      <c r="H2485"/>
    </row>
    <row r="2486" ht="12.75">
      <c r="H2486"/>
    </row>
    <row r="2487" ht="12.75">
      <c r="H2487"/>
    </row>
    <row r="2488" ht="12.75">
      <c r="H2488"/>
    </row>
    <row r="2489" ht="12.75">
      <c r="H2489"/>
    </row>
    <row r="2490" ht="12.75">
      <c r="H2490"/>
    </row>
    <row r="2491" ht="12.75">
      <c r="H2491"/>
    </row>
    <row r="2492" ht="12.75">
      <c r="H2492"/>
    </row>
    <row r="2493" ht="12.75">
      <c r="H2493"/>
    </row>
    <row r="2494" ht="12.75">
      <c r="H2494"/>
    </row>
    <row r="2495" ht="12.75">
      <c r="H2495"/>
    </row>
    <row r="2496" ht="12.75">
      <c r="H2496"/>
    </row>
    <row r="2497" ht="12.75">
      <c r="H2497"/>
    </row>
    <row r="2498" ht="12.75">
      <c r="H2498"/>
    </row>
    <row r="2499" ht="12.75">
      <c r="H2499"/>
    </row>
    <row r="2500" ht="12.75">
      <c r="H2500"/>
    </row>
    <row r="2501" ht="12.75">
      <c r="H2501"/>
    </row>
    <row r="2502" ht="12.75">
      <c r="H2502"/>
    </row>
    <row r="2503" ht="12.75">
      <c r="H2503"/>
    </row>
    <row r="2504" ht="12.75">
      <c r="H2504"/>
    </row>
    <row r="2505" ht="12.75">
      <c r="H2505"/>
    </row>
    <row r="2506" ht="12.75">
      <c r="H2506"/>
    </row>
    <row r="2507" ht="12.75">
      <c r="H2507"/>
    </row>
    <row r="2508" ht="12.75">
      <c r="H2508"/>
    </row>
    <row r="2509" ht="12.75">
      <c r="H2509"/>
    </row>
    <row r="2510" ht="12.75">
      <c r="H2510"/>
    </row>
    <row r="2511" ht="12.75">
      <c r="H2511"/>
    </row>
    <row r="2512" ht="12.75">
      <c r="H2512"/>
    </row>
    <row r="2513" ht="12.75">
      <c r="H2513"/>
    </row>
    <row r="2514" ht="12.75">
      <c r="H2514"/>
    </row>
    <row r="2515" ht="12.75">
      <c r="H2515"/>
    </row>
    <row r="2516" ht="12.75">
      <c r="H2516"/>
    </row>
    <row r="2517" ht="12.75">
      <c r="H2517"/>
    </row>
    <row r="2518" ht="12.75">
      <c r="H2518"/>
    </row>
    <row r="2519" ht="12.75">
      <c r="H2519"/>
    </row>
    <row r="2520" ht="12.75">
      <c r="H2520"/>
    </row>
    <row r="2521" ht="12.75">
      <c r="H2521"/>
    </row>
    <row r="2522" ht="12.75">
      <c r="H2522"/>
    </row>
    <row r="2523" ht="12.75">
      <c r="H2523"/>
    </row>
    <row r="2524" ht="12.75">
      <c r="H2524"/>
    </row>
    <row r="2525" ht="12.75">
      <c r="H2525"/>
    </row>
    <row r="2526" ht="12.75">
      <c r="H2526"/>
    </row>
    <row r="2527" ht="12.75">
      <c r="H2527"/>
    </row>
    <row r="2528" ht="12.75">
      <c r="H2528"/>
    </row>
    <row r="2529" ht="12.75">
      <c r="H2529"/>
    </row>
    <row r="2530" ht="12.75">
      <c r="H2530"/>
    </row>
    <row r="2531" ht="12.75">
      <c r="H2531"/>
    </row>
    <row r="2532" ht="12.75">
      <c r="H2532"/>
    </row>
    <row r="2533" ht="12.75">
      <c r="H2533"/>
    </row>
    <row r="2534" ht="12.75">
      <c r="H2534"/>
    </row>
    <row r="2535" ht="12.75">
      <c r="H2535"/>
    </row>
    <row r="2536" ht="12.75">
      <c r="H2536"/>
    </row>
    <row r="2537" ht="12.75">
      <c r="H2537"/>
    </row>
    <row r="2538" ht="12.75">
      <c r="H2538"/>
    </row>
    <row r="2539" ht="12.75">
      <c r="H2539"/>
    </row>
    <row r="2540" ht="12.75">
      <c r="H2540"/>
    </row>
    <row r="2541" ht="12.75">
      <c r="H2541"/>
    </row>
    <row r="2542" ht="12.75">
      <c r="H2542"/>
    </row>
    <row r="2543" ht="12.75">
      <c r="H2543"/>
    </row>
    <row r="2544" ht="12.75">
      <c r="H2544"/>
    </row>
    <row r="2545" ht="12.75">
      <c r="H2545"/>
    </row>
    <row r="2546" ht="12.75">
      <c r="H2546"/>
    </row>
    <row r="2547" ht="12.75">
      <c r="H2547"/>
    </row>
    <row r="2548" ht="12.75">
      <c r="H2548"/>
    </row>
    <row r="2549" ht="12.75">
      <c r="H2549"/>
    </row>
    <row r="2550" ht="12.75">
      <c r="H2550"/>
    </row>
    <row r="2551" ht="12.75">
      <c r="H2551"/>
    </row>
    <row r="2552" ht="12.75">
      <c r="H2552"/>
    </row>
    <row r="2553" ht="12.75">
      <c r="H2553"/>
    </row>
    <row r="2554" ht="12.75">
      <c r="H2554"/>
    </row>
    <row r="2555" ht="12.75">
      <c r="H2555"/>
    </row>
    <row r="2556" ht="12.75">
      <c r="H2556"/>
    </row>
    <row r="2557" ht="12.75">
      <c r="H2557"/>
    </row>
    <row r="2558" ht="12.75">
      <c r="H2558"/>
    </row>
    <row r="2559" ht="12.75">
      <c r="H2559"/>
    </row>
    <row r="2560" ht="12.75">
      <c r="H2560"/>
    </row>
    <row r="2561" ht="12.75">
      <c r="H2561"/>
    </row>
    <row r="2562" ht="12.75">
      <c r="H2562"/>
    </row>
    <row r="2563" ht="12.75">
      <c r="H2563"/>
    </row>
    <row r="2564" ht="12.75">
      <c r="H2564"/>
    </row>
    <row r="2565" ht="12.75">
      <c r="H2565"/>
    </row>
    <row r="2566" ht="12.75">
      <c r="H2566"/>
    </row>
    <row r="2567" ht="12.75">
      <c r="H2567"/>
    </row>
    <row r="2568" ht="12.75">
      <c r="H2568"/>
    </row>
    <row r="2569" ht="12.75">
      <c r="H2569"/>
    </row>
    <row r="2570" ht="12.75">
      <c r="H2570"/>
    </row>
    <row r="2571" ht="12.75">
      <c r="H2571"/>
    </row>
    <row r="2572" ht="12.75">
      <c r="H2572"/>
    </row>
    <row r="2573" ht="12.75">
      <c r="H2573"/>
    </row>
    <row r="2574" ht="12.75">
      <c r="H2574"/>
    </row>
    <row r="2575" ht="12.75">
      <c r="H2575"/>
    </row>
    <row r="2576" ht="12.75">
      <c r="H2576"/>
    </row>
    <row r="2577" ht="12.75">
      <c r="H2577"/>
    </row>
    <row r="2578" ht="12.75">
      <c r="H2578"/>
    </row>
    <row r="2579" ht="12.75">
      <c r="H2579"/>
    </row>
    <row r="2580" ht="12.75">
      <c r="H2580"/>
    </row>
    <row r="2581" ht="12.75">
      <c r="H2581"/>
    </row>
    <row r="2582" ht="12.75">
      <c r="H2582"/>
    </row>
    <row r="2583" ht="12.75">
      <c r="H2583"/>
    </row>
    <row r="2584" ht="12.75">
      <c r="H2584"/>
    </row>
    <row r="2585" ht="12.75">
      <c r="H2585"/>
    </row>
    <row r="2586" ht="12.75">
      <c r="H2586"/>
    </row>
    <row r="2587" ht="12.75">
      <c r="H2587"/>
    </row>
    <row r="2588" ht="12.75">
      <c r="H2588"/>
    </row>
    <row r="2589" ht="12.75">
      <c r="H2589"/>
    </row>
    <row r="2590" ht="12.75">
      <c r="H2590"/>
    </row>
    <row r="2591" ht="12.75">
      <c r="H2591"/>
    </row>
    <row r="2592" ht="12.75">
      <c r="H2592"/>
    </row>
    <row r="2593" ht="12.75">
      <c r="H2593"/>
    </row>
    <row r="2594" ht="12.75">
      <c r="H2594"/>
    </row>
    <row r="2595" ht="12.75">
      <c r="H2595"/>
    </row>
    <row r="2596" ht="12.75">
      <c r="H2596"/>
    </row>
    <row r="2597" ht="12.75">
      <c r="H2597"/>
    </row>
    <row r="2598" ht="12.75">
      <c r="H2598"/>
    </row>
    <row r="2599" ht="12.75">
      <c r="H2599"/>
    </row>
    <row r="2600" ht="12.75">
      <c r="H2600"/>
    </row>
    <row r="2601" ht="12.75">
      <c r="H2601"/>
    </row>
    <row r="2602" ht="12.75">
      <c r="H2602"/>
    </row>
    <row r="2603" ht="12.75">
      <c r="H2603"/>
    </row>
    <row r="2604" ht="12.75">
      <c r="H2604"/>
    </row>
    <row r="2605" ht="12.75">
      <c r="H2605"/>
    </row>
    <row r="2606" ht="12.75">
      <c r="H2606"/>
    </row>
    <row r="2607" ht="12.75">
      <c r="H2607"/>
    </row>
    <row r="2608" ht="12.75">
      <c r="H2608"/>
    </row>
    <row r="2609" ht="12.75">
      <c r="H2609"/>
    </row>
    <row r="2610" ht="12.75">
      <c r="H2610"/>
    </row>
    <row r="2611" ht="12.75">
      <c r="H2611"/>
    </row>
    <row r="2612" ht="12.75">
      <c r="H2612"/>
    </row>
    <row r="2613" ht="12.75">
      <c r="H2613"/>
    </row>
    <row r="2614" ht="12.75">
      <c r="H2614"/>
    </row>
    <row r="2615" ht="12.75">
      <c r="H2615"/>
    </row>
    <row r="2616" ht="12.75">
      <c r="H2616"/>
    </row>
    <row r="2617" ht="12.75">
      <c r="H2617"/>
    </row>
    <row r="2618" ht="12.75">
      <c r="H2618"/>
    </row>
    <row r="2619" ht="12.75">
      <c r="H2619"/>
    </row>
    <row r="2620" ht="12.75">
      <c r="H2620"/>
    </row>
    <row r="2621" ht="12.75">
      <c r="H2621"/>
    </row>
    <row r="2622" ht="12.75">
      <c r="H2622"/>
    </row>
    <row r="2623" ht="12.75">
      <c r="H2623"/>
    </row>
    <row r="2624" ht="12.75">
      <c r="H2624"/>
    </row>
    <row r="2625" ht="12.75">
      <c r="H2625"/>
    </row>
    <row r="2626" ht="12.75">
      <c r="H2626"/>
    </row>
    <row r="2627" ht="12.75">
      <c r="H2627"/>
    </row>
    <row r="2628" ht="12.75">
      <c r="H2628"/>
    </row>
    <row r="2629" ht="12.75">
      <c r="H2629"/>
    </row>
    <row r="2630" ht="12.75">
      <c r="H2630"/>
    </row>
    <row r="2631" ht="12.75">
      <c r="H2631"/>
    </row>
    <row r="2632" ht="12.75">
      <c r="H2632"/>
    </row>
    <row r="2633" ht="12.75">
      <c r="H2633"/>
    </row>
    <row r="2634" ht="12.75">
      <c r="H2634"/>
    </row>
    <row r="2635" ht="12.75">
      <c r="H2635"/>
    </row>
    <row r="2636" ht="12.75">
      <c r="H2636"/>
    </row>
    <row r="2637" ht="12.75">
      <c r="H2637"/>
    </row>
    <row r="2638" ht="12.75">
      <c r="H2638"/>
    </row>
    <row r="2639" ht="12.75">
      <c r="H2639"/>
    </row>
    <row r="2640" ht="12.75">
      <c r="H2640"/>
    </row>
    <row r="2641" ht="12.75">
      <c r="H2641"/>
    </row>
    <row r="2642" ht="12.75">
      <c r="H2642"/>
    </row>
    <row r="2643" ht="12.75">
      <c r="H2643"/>
    </row>
    <row r="2644" ht="12.75">
      <c r="H2644"/>
    </row>
    <row r="2645" ht="12.75">
      <c r="H2645"/>
    </row>
    <row r="2646" ht="12.75">
      <c r="H2646"/>
    </row>
    <row r="2647" ht="12.75">
      <c r="H2647"/>
    </row>
    <row r="2648" ht="12.75">
      <c r="H2648"/>
    </row>
    <row r="2649" ht="12.75">
      <c r="H2649"/>
    </row>
    <row r="2650" ht="12.75">
      <c r="H2650"/>
    </row>
    <row r="2651" ht="12.75">
      <c r="H2651"/>
    </row>
    <row r="2652" ht="12.75">
      <c r="H2652"/>
    </row>
    <row r="2653" ht="12.75">
      <c r="H2653"/>
    </row>
    <row r="2654" ht="12.75">
      <c r="H2654"/>
    </row>
    <row r="2655" ht="12.75">
      <c r="H2655"/>
    </row>
    <row r="2656" ht="12.75">
      <c r="H2656"/>
    </row>
    <row r="2657" ht="12.75">
      <c r="H2657"/>
    </row>
    <row r="2658" ht="12.75">
      <c r="H2658"/>
    </row>
    <row r="2659" ht="12.75">
      <c r="H2659"/>
    </row>
    <row r="2660" ht="12.75">
      <c r="H2660"/>
    </row>
    <row r="2661" ht="12.75">
      <c r="H2661"/>
    </row>
    <row r="2662" ht="12.75">
      <c r="H2662"/>
    </row>
    <row r="2663" ht="12.75">
      <c r="H2663"/>
    </row>
    <row r="2664" ht="12.75">
      <c r="H2664"/>
    </row>
    <row r="2665" ht="12.75">
      <c r="H2665"/>
    </row>
    <row r="2666" ht="12.75">
      <c r="H2666"/>
    </row>
    <row r="2667" ht="12.75">
      <c r="H2667"/>
    </row>
    <row r="2668" ht="12.75">
      <c r="H2668"/>
    </row>
    <row r="2669" ht="12.75">
      <c r="H2669"/>
    </row>
    <row r="2670" ht="12.75">
      <c r="H2670"/>
    </row>
    <row r="2671" ht="12.75">
      <c r="H2671"/>
    </row>
    <row r="2672" ht="12.75">
      <c r="H2672"/>
    </row>
    <row r="2673" ht="12.75">
      <c r="H2673"/>
    </row>
    <row r="2674" ht="12.75">
      <c r="H2674"/>
    </row>
    <row r="2675" ht="12.75">
      <c r="H2675"/>
    </row>
    <row r="2676" ht="12.75">
      <c r="H2676"/>
    </row>
    <row r="2677" ht="12.75">
      <c r="H2677"/>
    </row>
    <row r="2678" ht="12.75">
      <c r="H2678"/>
    </row>
    <row r="2679" ht="12.75">
      <c r="H2679"/>
    </row>
    <row r="2680" ht="12.75">
      <c r="H2680"/>
    </row>
    <row r="2681" ht="12.75">
      <c r="H2681"/>
    </row>
    <row r="2682" ht="12.75">
      <c r="H2682"/>
    </row>
    <row r="2683" ht="12.75">
      <c r="H2683"/>
    </row>
    <row r="2684" ht="12.75">
      <c r="H2684"/>
    </row>
    <row r="2685" ht="12.75">
      <c r="H2685"/>
    </row>
    <row r="2686" ht="12.75">
      <c r="H2686"/>
    </row>
    <row r="2687" ht="12.75">
      <c r="H2687"/>
    </row>
    <row r="2688" ht="12.75">
      <c r="H2688"/>
    </row>
    <row r="2689" ht="12.75">
      <c r="H2689"/>
    </row>
    <row r="2690" ht="12.75">
      <c r="H2690"/>
    </row>
    <row r="2691" ht="12.75">
      <c r="H2691"/>
    </row>
    <row r="2692" ht="12.75">
      <c r="H2692"/>
    </row>
    <row r="2693" ht="12.75">
      <c r="H2693"/>
    </row>
    <row r="2694" ht="12.75">
      <c r="H2694"/>
    </row>
    <row r="2695" ht="12.75">
      <c r="H2695"/>
    </row>
    <row r="2696" ht="12.75">
      <c r="H2696"/>
    </row>
    <row r="2697" ht="12.75">
      <c r="H2697"/>
    </row>
    <row r="2698" ht="12.75">
      <c r="H2698"/>
    </row>
    <row r="2699" ht="12.75">
      <c r="H2699"/>
    </row>
    <row r="2700" ht="12.75">
      <c r="H2700"/>
    </row>
    <row r="2701" ht="12.75">
      <c r="H2701"/>
    </row>
    <row r="2702" ht="12.75">
      <c r="H2702"/>
    </row>
    <row r="2703" ht="12.75">
      <c r="H2703"/>
    </row>
    <row r="2704" ht="12.75">
      <c r="H2704"/>
    </row>
    <row r="2705" ht="12.75">
      <c r="H2705"/>
    </row>
    <row r="2706" ht="12.75">
      <c r="H2706"/>
    </row>
    <row r="2707" ht="12.75">
      <c r="H2707"/>
    </row>
    <row r="2708" ht="12.75">
      <c r="H2708"/>
    </row>
    <row r="2709" ht="12.75">
      <c r="H2709"/>
    </row>
    <row r="2710" ht="12.75">
      <c r="H2710"/>
    </row>
    <row r="2711" ht="12.75">
      <c r="H2711"/>
    </row>
    <row r="2712" ht="12.75">
      <c r="H2712"/>
    </row>
    <row r="2713" ht="12.75">
      <c r="H2713"/>
    </row>
    <row r="2714" ht="12.75">
      <c r="H2714"/>
    </row>
    <row r="2715" ht="12.75">
      <c r="H2715"/>
    </row>
    <row r="2716" ht="12.75">
      <c r="H2716"/>
    </row>
    <row r="2717" ht="12.75">
      <c r="H2717"/>
    </row>
    <row r="2718" ht="12.75">
      <c r="H2718"/>
    </row>
    <row r="2719" ht="12.75">
      <c r="H2719"/>
    </row>
    <row r="2720" ht="12.75">
      <c r="H2720"/>
    </row>
    <row r="2721" ht="12.75">
      <c r="H2721"/>
    </row>
    <row r="2722" ht="12.75">
      <c r="H2722"/>
    </row>
    <row r="2723" ht="12.75">
      <c r="H2723"/>
    </row>
    <row r="2724" ht="12.75">
      <c r="H2724"/>
    </row>
    <row r="2725" ht="12.75">
      <c r="H2725"/>
    </row>
    <row r="2726" ht="12.75">
      <c r="H2726"/>
    </row>
    <row r="2727" ht="12.75">
      <c r="H2727"/>
    </row>
    <row r="2728" ht="12.75">
      <c r="H2728"/>
    </row>
    <row r="2729" ht="12.75">
      <c r="H2729"/>
    </row>
    <row r="2730" ht="12.75">
      <c r="H2730"/>
    </row>
    <row r="2731" ht="12.75">
      <c r="H2731"/>
    </row>
    <row r="2732" ht="12.75">
      <c r="H2732"/>
    </row>
    <row r="2733" ht="12.75">
      <c r="H2733"/>
    </row>
    <row r="2734" ht="12.75">
      <c r="H2734"/>
    </row>
    <row r="2735" ht="12.75">
      <c r="H2735"/>
    </row>
    <row r="2736" ht="12.75">
      <c r="H2736"/>
    </row>
    <row r="2737" ht="12.75">
      <c r="H2737"/>
    </row>
    <row r="2738" ht="12.75">
      <c r="H2738"/>
    </row>
    <row r="2739" ht="12.75">
      <c r="H2739"/>
    </row>
    <row r="2740" ht="12.75">
      <c r="H2740"/>
    </row>
    <row r="2741" ht="12.75">
      <c r="H2741"/>
    </row>
    <row r="2742" ht="12.75">
      <c r="H2742"/>
    </row>
    <row r="2743" ht="12.75">
      <c r="H2743"/>
    </row>
    <row r="2744" ht="12.75">
      <c r="H2744"/>
    </row>
    <row r="2745" ht="12.75">
      <c r="H2745"/>
    </row>
    <row r="2746" ht="12.75">
      <c r="H2746"/>
    </row>
    <row r="2747" ht="12.75">
      <c r="H2747"/>
    </row>
    <row r="2748" ht="12.75">
      <c r="H2748"/>
    </row>
    <row r="2749" ht="12.75">
      <c r="H2749"/>
    </row>
    <row r="2750" ht="12.75">
      <c r="H2750"/>
    </row>
    <row r="2751" ht="12.75">
      <c r="H2751"/>
    </row>
    <row r="2752" ht="12.75">
      <c r="H2752"/>
    </row>
    <row r="2753" ht="12.75">
      <c r="H2753"/>
    </row>
    <row r="2754" ht="12.75">
      <c r="H2754"/>
    </row>
    <row r="2755" ht="12.75">
      <c r="H2755"/>
    </row>
    <row r="2756" ht="12.75">
      <c r="H2756"/>
    </row>
    <row r="2757" ht="12.75">
      <c r="H2757"/>
    </row>
    <row r="2758" ht="12.75">
      <c r="H2758"/>
    </row>
    <row r="2759" ht="12.75">
      <c r="H2759"/>
    </row>
    <row r="2760" ht="12.75">
      <c r="H2760"/>
    </row>
    <row r="2761" ht="12.75">
      <c r="H2761"/>
    </row>
    <row r="2762" ht="12.75">
      <c r="H2762"/>
    </row>
    <row r="2763" ht="12.75">
      <c r="H2763"/>
    </row>
    <row r="2764" ht="12.75">
      <c r="H2764"/>
    </row>
    <row r="2765" ht="12.75">
      <c r="H2765"/>
    </row>
    <row r="2766" ht="12.75">
      <c r="H2766"/>
    </row>
    <row r="2767" ht="12.75">
      <c r="H2767"/>
    </row>
    <row r="2768" ht="12.75">
      <c r="H2768"/>
    </row>
    <row r="2769" ht="12.75">
      <c r="H2769"/>
    </row>
    <row r="2770" ht="12.75">
      <c r="H2770"/>
    </row>
    <row r="2771" ht="12.75">
      <c r="H2771"/>
    </row>
    <row r="2772" ht="12.75">
      <c r="H2772"/>
    </row>
    <row r="2773" ht="12.75">
      <c r="H2773"/>
    </row>
    <row r="2774" ht="12.75">
      <c r="H2774"/>
    </row>
    <row r="2775" ht="12.75">
      <c r="H2775"/>
    </row>
    <row r="2776" ht="12.75">
      <c r="H2776"/>
    </row>
    <row r="2777" ht="12.75">
      <c r="H2777"/>
    </row>
    <row r="2778" ht="12.75">
      <c r="H2778"/>
    </row>
    <row r="2779" ht="12.75">
      <c r="H2779"/>
    </row>
    <row r="2780" ht="12.75">
      <c r="H2780"/>
    </row>
    <row r="2781" ht="12.75">
      <c r="H2781"/>
    </row>
    <row r="2782" ht="12.75">
      <c r="H2782"/>
    </row>
    <row r="2783" ht="12.75">
      <c r="H2783"/>
    </row>
    <row r="2784" ht="12.75">
      <c r="H2784"/>
    </row>
    <row r="2785" ht="12.75">
      <c r="H2785"/>
    </row>
    <row r="2786" ht="12.75">
      <c r="H2786"/>
    </row>
    <row r="2787" ht="12.75">
      <c r="H2787"/>
    </row>
    <row r="2788" ht="12.75">
      <c r="H2788"/>
    </row>
    <row r="2789" ht="12.75">
      <c r="H2789"/>
    </row>
    <row r="2790" ht="12.75">
      <c r="H2790"/>
    </row>
    <row r="2791" ht="12.75">
      <c r="H2791"/>
    </row>
    <row r="2792" ht="12.75">
      <c r="H2792"/>
    </row>
    <row r="2793" ht="12.75">
      <c r="H2793"/>
    </row>
    <row r="2794" ht="12.75">
      <c r="H2794"/>
    </row>
    <row r="2795" ht="12.75">
      <c r="H2795"/>
    </row>
    <row r="2796" ht="12.75">
      <c r="H2796"/>
    </row>
    <row r="2797" ht="12.75">
      <c r="H2797"/>
    </row>
    <row r="2798" ht="12.75">
      <c r="H2798"/>
    </row>
    <row r="2799" ht="12.75">
      <c r="H2799"/>
    </row>
    <row r="2800" ht="12.75">
      <c r="H2800"/>
    </row>
    <row r="2801" ht="12.75">
      <c r="H2801"/>
    </row>
    <row r="2802" ht="12.75">
      <c r="H2802"/>
    </row>
    <row r="2803" ht="12.75">
      <c r="H2803"/>
    </row>
    <row r="2804" ht="12.75">
      <c r="H2804"/>
    </row>
    <row r="2805" ht="12.75">
      <c r="H2805"/>
    </row>
    <row r="2806" ht="12.75">
      <c r="H2806"/>
    </row>
    <row r="2807" ht="12.75">
      <c r="H2807"/>
    </row>
    <row r="2808" ht="12.75">
      <c r="H2808"/>
    </row>
    <row r="2809" ht="12.75">
      <c r="H2809"/>
    </row>
    <row r="2810" ht="12.75">
      <c r="H2810"/>
    </row>
    <row r="2811" ht="12.75">
      <c r="H2811"/>
    </row>
    <row r="2812" ht="12.75">
      <c r="H2812"/>
    </row>
    <row r="2813" ht="12.75">
      <c r="H2813"/>
    </row>
    <row r="2814" ht="12.75">
      <c r="H2814"/>
    </row>
    <row r="2815" ht="12.75">
      <c r="H2815"/>
    </row>
    <row r="2816" ht="12.75">
      <c r="H2816"/>
    </row>
    <row r="2817" ht="12.75">
      <c r="H2817"/>
    </row>
    <row r="2818" ht="12.75">
      <c r="H2818"/>
    </row>
    <row r="2819" ht="12.75">
      <c r="H2819"/>
    </row>
    <row r="2820" ht="12.75">
      <c r="H2820"/>
    </row>
    <row r="2821" ht="12.75">
      <c r="H2821"/>
    </row>
    <row r="2822" ht="12.75">
      <c r="H2822"/>
    </row>
    <row r="2823" ht="12.75">
      <c r="H2823"/>
    </row>
    <row r="2824" ht="12.75">
      <c r="H2824"/>
    </row>
    <row r="2825" ht="12.75">
      <c r="H2825"/>
    </row>
    <row r="2826" ht="12.75">
      <c r="H2826"/>
    </row>
    <row r="2827" ht="12.75">
      <c r="H2827"/>
    </row>
    <row r="2828" ht="12.75">
      <c r="H2828"/>
    </row>
    <row r="2829" ht="12.75">
      <c r="H2829"/>
    </row>
    <row r="2830" ht="12.75">
      <c r="H2830"/>
    </row>
    <row r="2831" ht="12.75">
      <c r="H2831"/>
    </row>
    <row r="2832" ht="12.75">
      <c r="H2832"/>
    </row>
    <row r="2833" ht="12.75">
      <c r="H2833"/>
    </row>
    <row r="2834" ht="12.75">
      <c r="H2834"/>
    </row>
    <row r="2835" ht="12.75">
      <c r="H2835"/>
    </row>
    <row r="2836" ht="12.75">
      <c r="H2836"/>
    </row>
    <row r="2837" ht="12.75">
      <c r="H2837"/>
    </row>
    <row r="2838" ht="12.75">
      <c r="H2838"/>
    </row>
    <row r="2839" ht="12.75">
      <c r="H2839"/>
    </row>
    <row r="2840" ht="12.75">
      <c r="H2840"/>
    </row>
    <row r="2841" ht="12.75">
      <c r="H2841"/>
    </row>
  </sheetData>
  <sheetProtection password="CA19" sheet="1" objects="1" scenarios="1"/>
  <mergeCells count="88">
    <mergeCell ref="L47:N47"/>
    <mergeCell ref="B47:E47"/>
    <mergeCell ref="A1:S1"/>
    <mergeCell ref="J7:K7"/>
    <mergeCell ref="A4:S6"/>
    <mergeCell ref="E3:Q3"/>
    <mergeCell ref="B7:E7"/>
    <mergeCell ref="A3:D3"/>
    <mergeCell ref="A2:S2"/>
    <mergeCell ref="L7:N7"/>
    <mergeCell ref="L45:N45"/>
    <mergeCell ref="L46:N46"/>
    <mergeCell ref="B45:E45"/>
    <mergeCell ref="B46:E46"/>
    <mergeCell ref="L43:N43"/>
    <mergeCell ref="L44:N44"/>
    <mergeCell ref="B43:E43"/>
    <mergeCell ref="B44:E44"/>
    <mergeCell ref="L41:N41"/>
    <mergeCell ref="L42:N42"/>
    <mergeCell ref="B41:E41"/>
    <mergeCell ref="B42:E42"/>
    <mergeCell ref="L39:N39"/>
    <mergeCell ref="L40:N40"/>
    <mergeCell ref="B39:E39"/>
    <mergeCell ref="B40:E40"/>
    <mergeCell ref="L37:N37"/>
    <mergeCell ref="L38:N38"/>
    <mergeCell ref="B37:E37"/>
    <mergeCell ref="B38:E38"/>
    <mergeCell ref="L35:N35"/>
    <mergeCell ref="L36:N36"/>
    <mergeCell ref="B35:E35"/>
    <mergeCell ref="B36:E36"/>
    <mergeCell ref="L33:N33"/>
    <mergeCell ref="L34:N34"/>
    <mergeCell ref="B33:E33"/>
    <mergeCell ref="B34:E34"/>
    <mergeCell ref="L31:N31"/>
    <mergeCell ref="L32:N32"/>
    <mergeCell ref="B31:E31"/>
    <mergeCell ref="B32:E32"/>
    <mergeCell ref="L29:N29"/>
    <mergeCell ref="L30:N30"/>
    <mergeCell ref="B29:E29"/>
    <mergeCell ref="B30:E30"/>
    <mergeCell ref="L27:N27"/>
    <mergeCell ref="L28:N28"/>
    <mergeCell ref="B27:E27"/>
    <mergeCell ref="B28:E28"/>
    <mergeCell ref="L25:N25"/>
    <mergeCell ref="L26:N26"/>
    <mergeCell ref="B25:E25"/>
    <mergeCell ref="B26:E26"/>
    <mergeCell ref="L23:N23"/>
    <mergeCell ref="L24:N24"/>
    <mergeCell ref="B23:E23"/>
    <mergeCell ref="B24:E24"/>
    <mergeCell ref="L21:N21"/>
    <mergeCell ref="L22:N22"/>
    <mergeCell ref="B21:E21"/>
    <mergeCell ref="B22:E22"/>
    <mergeCell ref="L19:N19"/>
    <mergeCell ref="L20:N20"/>
    <mergeCell ref="B19:E19"/>
    <mergeCell ref="B20:E20"/>
    <mergeCell ref="L17:N17"/>
    <mergeCell ref="L18:N18"/>
    <mergeCell ref="B17:E17"/>
    <mergeCell ref="B18:E18"/>
    <mergeCell ref="B10:E10"/>
    <mergeCell ref="B11:E11"/>
    <mergeCell ref="L14:N14"/>
    <mergeCell ref="L16:N16"/>
    <mergeCell ref="B15:E15"/>
    <mergeCell ref="B16:E16"/>
    <mergeCell ref="B14:E14"/>
    <mergeCell ref="L15:N15"/>
    <mergeCell ref="L8:N8"/>
    <mergeCell ref="B8:E8"/>
    <mergeCell ref="B12:E12"/>
    <mergeCell ref="L13:N13"/>
    <mergeCell ref="B13:E13"/>
    <mergeCell ref="L9:N9"/>
    <mergeCell ref="L10:N10"/>
    <mergeCell ref="L11:N11"/>
    <mergeCell ref="L12:N12"/>
    <mergeCell ref="B9:E9"/>
  </mergeCells>
  <printOptions/>
  <pageMargins left="0.7874015748031497" right="0.0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A4" sqref="A4:S5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5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62" t="s">
        <v>189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4"/>
    </row>
    <row r="2" spans="1:19" ht="13.5" thickBot="1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</row>
    <row r="3" spans="1:19" ht="13.5" thickBot="1">
      <c r="A3" s="366" t="s">
        <v>83</v>
      </c>
      <c r="B3" s="367"/>
      <c r="C3" s="367"/>
      <c r="D3" s="367"/>
      <c r="E3" s="368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70"/>
      <c r="R3" s="42" t="s">
        <v>85</v>
      </c>
      <c r="S3" s="41" t="str">
        <f>'[1]p1'!$H$4</f>
        <v>2005.1</v>
      </c>
    </row>
    <row r="4" spans="1:19" s="1" customFormat="1" ht="12.75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</row>
    <row r="5" spans="1:19" s="8" customFormat="1" ht="13.5" thickBo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</row>
    <row r="6" spans="1:19" ht="13.5" thickBot="1">
      <c r="A6" s="371" t="s">
        <v>12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3"/>
      <c r="R6" s="38" t="s">
        <v>19</v>
      </c>
      <c r="S6" s="35" t="s">
        <v>26</v>
      </c>
    </row>
    <row r="7" spans="1:19" s="39" customFormat="1" ht="14.25" customHeight="1">
      <c r="A7" s="359" t="str">
        <f>T('[1]p1'!$C$13:$G$13)</f>
        <v>Alciônio Saldanha de Oliveira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1"/>
    </row>
    <row r="8" spans="1:19" s="2" customFormat="1" ht="13.5" customHeight="1">
      <c r="A8" s="351" t="str">
        <f>IF('[1]p1'!$A$333&lt;&gt;0,'[1]p1'!$A$333,"")</f>
        <v>Membro do Comitê Técnico Científico do XXXIII Congresso Brasileiro de Ensino de Engenharia (COBENGE)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3"/>
      <c r="R8" s="40">
        <f>IF('[1]p1'!$J$333&lt;&gt;0,'[1]p1'!$J$333,"")</f>
        <v>38537</v>
      </c>
      <c r="S8" s="50">
        <f>IF('[1]p1'!$K$333&lt;&gt;0,'[1]p1'!$K$333,"")</f>
        <v>38610</v>
      </c>
    </row>
    <row r="9" spans="1:19" s="2" customFormat="1" ht="13.5" customHeight="1">
      <c r="A9" s="351" t="str">
        <f>IF('[1]p1'!$A$334&lt;&gt;0,'[1]p1'!$A$334,"")</f>
        <v>Coordenador de Seção Técnica do  XXXIII COBENGE</v>
      </c>
      <c r="B9" s="352"/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3"/>
      <c r="R9" s="40">
        <f>IF('[1]p1'!$J$334&lt;&gt;0,'[1]p1'!$J$334,"")</f>
        <v>38607</v>
      </c>
      <c r="S9" s="50">
        <f>IF('[1]p1'!$K$334&lt;&gt;0,'[1]p1'!$K$334,"")</f>
        <v>38610</v>
      </c>
    </row>
    <row r="10" spans="1:19" s="2" customFormat="1" ht="13.5" customHeight="1">
      <c r="A10" s="351" t="str">
        <f>IF('[1]p1'!$A$335&lt;&gt;0,'[1]p1'!$A$335,"")</f>
        <v>Participação ( como congressista) no COBENGE 2005</v>
      </c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3"/>
      <c r="R10" s="40" t="str">
        <f>IF('[1]p1'!$J$335&lt;&gt;0,'[1]p1'!$J$335,"")</f>
        <v>12/009/05</v>
      </c>
      <c r="S10" s="50">
        <f>IF('[1]p1'!$K$335&lt;&gt;0,'[1]p1'!$K$335,"")</f>
        <v>38610</v>
      </c>
    </row>
    <row r="11" spans="1:19" s="2" customFormat="1" ht="13.5" customHeight="1">
      <c r="A11" s="351">
        <f>IF('[1]p1'!$A$336&lt;&gt;0,'[1]p1'!$A$336,"")</f>
      </c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3"/>
      <c r="R11" s="40">
        <f>IF('[1]p1'!$J$336&lt;&gt;0,'[1]p1'!$J$336,"")</f>
      </c>
      <c r="S11" s="50">
        <f>IF('[1]p1'!$K$336&lt;&gt;0,'[1]p1'!$K$336,"")</f>
      </c>
    </row>
    <row r="12" spans="1:19" s="39" customFormat="1" ht="13.5" customHeight="1">
      <c r="A12" s="354" t="str">
        <f>T('[1]p3'!$C$13:$G$13)</f>
        <v>Amanda dos Santos Gomes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6"/>
    </row>
    <row r="13" spans="1:19" s="3" customFormat="1" ht="13.5" customHeight="1">
      <c r="A13" s="351" t="str">
        <f>IF('[1]p3'!$A$333&lt;&gt;0,'[1]p3'!$A$333,"")</f>
        <v>Parecer em processos de dispensa de disciplinas</v>
      </c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3"/>
      <c r="R13" s="40">
        <f>IF('[1]p3'!$J$333&lt;&gt;0,'[1]p3'!$J$333,"")</f>
      </c>
      <c r="S13" s="40">
        <f>IF('[1]p3'!$K$333&lt;&gt;0,'[1]p3'!$K$333,"")</f>
      </c>
    </row>
    <row r="14" spans="1:19" s="3" customFormat="1" ht="13.5" customHeight="1">
      <c r="A14" s="351">
        <f>IF('[1]p3'!$A$334&lt;&gt;0,'[1]p3'!$A$334,"")</f>
      </c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3"/>
      <c r="R14" s="40">
        <f>IF('[1]p3'!$J$334&lt;&gt;0,'[1]p3'!$J$334,"")</f>
      </c>
      <c r="S14" s="40">
        <f>IF('[1]p3'!$K$334&lt;&gt;0,'[1]p3'!$K$334,"")</f>
      </c>
    </row>
    <row r="15" spans="1:19" s="51" customFormat="1" ht="13.5" customHeight="1">
      <c r="A15" s="354" t="str">
        <f>T('[1]p5'!$C$13:$G$13)</f>
        <v>Antônio José da Silva</v>
      </c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6"/>
    </row>
    <row r="16" spans="1:19" s="3" customFormat="1" ht="13.5" customHeight="1">
      <c r="A16" s="351" t="str">
        <f>IF('[1]p5'!$A$333&lt;&gt;0,'[1]p5'!$A$333,"")</f>
        <v>Comissao Eleições Diretores e Vice-Diretores do CCT, CTRN e CEEI</v>
      </c>
      <c r="B16" s="352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3"/>
      <c r="R16" s="40">
        <f>IF('[1]p5'!$J$333&lt;&gt;0,'[1]p5'!$J$333,"")</f>
        <v>38637</v>
      </c>
      <c r="S16" s="40">
        <f>IF('[1]p5'!$K$333&lt;&gt;0,'[1]p5'!$K$333,"")</f>
        <v>38637</v>
      </c>
    </row>
    <row r="17" spans="1:19" s="3" customFormat="1" ht="13.5" customHeight="1">
      <c r="A17" s="351">
        <f>IF('[1]p5'!$A$334&lt;&gt;0,'[1]p5'!$A$334,"")</f>
      </c>
      <c r="B17" s="352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3"/>
      <c r="R17" s="40">
        <f>IF('[1]p5'!$J$334&lt;&gt;0,'[1]p5'!$J$334,"")</f>
      </c>
      <c r="S17" s="40">
        <f>IF('[1]p5'!$K$334&lt;&gt;0,'[1]p5'!$K$334,"")</f>
      </c>
    </row>
    <row r="18" spans="1:19" s="51" customFormat="1" ht="13.5" customHeight="1">
      <c r="A18" s="354" t="str">
        <f>T('[1]p10'!$C$13:$G$13)</f>
        <v>Claudianor Oliveira Alves</v>
      </c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6"/>
    </row>
    <row r="19" spans="1:19" s="3" customFormat="1" ht="13.5" customHeight="1">
      <c r="A19" s="351" t="str">
        <f>IF('[1]p10'!$A$333&lt;&gt;0,'[1]p10'!$A$333,"")</f>
        <v>Membro da COMPROV para elaboração do Vestibular</v>
      </c>
      <c r="B19" s="352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3"/>
      <c r="R19" s="40">
        <f>IF('[1]p10'!$J$333&lt;&gt;0,'[1]p10'!$J$333,"")</f>
        <v>38485</v>
      </c>
      <c r="S19" s="40">
        <f>IF('[1]p10'!$K$333&lt;&gt;0,'[1]p10'!$K$333,"")</f>
        <v>38749</v>
      </c>
    </row>
    <row r="20" spans="1:19" s="3" customFormat="1" ht="13.5" customHeight="1">
      <c r="A20" s="351" t="str">
        <f>IF('[1]p10'!$A$335&lt;&gt;0,'[1]p10'!$A$335,"")</f>
        <v>Palestrante da XVII Semana de Matemática da UFRN.</v>
      </c>
      <c r="B20" s="352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3"/>
      <c r="R20" s="40">
        <f>IF('[1]p10'!$J$335&lt;&gt;0,'[1]p10'!$J$335,"")</f>
        <v>38664</v>
      </c>
      <c r="S20" s="40">
        <f>IF('[1]p10'!$K$335&lt;&gt;0,'[1]p10'!$K$335,"")</f>
        <v>38665</v>
      </c>
    </row>
    <row r="21" spans="1:19" s="3" customFormat="1" ht="13.5" customHeight="1">
      <c r="A21" s="351" t="str">
        <f>IF('[1]p10'!$A$336&lt;&gt;0,'[1]p10'!$A$336,"")</f>
        <v>Participação como palestrante no 25 Colóquio de Matemática-IMPA</v>
      </c>
      <c r="B21" s="352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3"/>
      <c r="R21" s="40">
        <f>IF('[1]p10'!$J$336&lt;&gt;0,'[1]p10'!$J$336,"")</f>
        <v>38558</v>
      </c>
      <c r="S21" s="40">
        <f>IF('[1]p10'!$K$336&lt;&gt;0,'[1]p10'!$K$336,"")</f>
        <v>38562</v>
      </c>
    </row>
    <row r="22" spans="1:19" s="3" customFormat="1" ht="13.5" customHeight="1">
      <c r="A22" s="351" t="str">
        <f>IF('[1]p10'!$A$337&lt;&gt;0,'[1]p10'!$A$337,"")</f>
        <v>Participação como Palestrante no III international  symposium on Nonlinear P.D.E. &amp; Free boundary problems</v>
      </c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3"/>
      <c r="R22" s="40">
        <f>IF('[1]p10'!$J$337&lt;&gt;0,'[1]p10'!$J$337,"")</f>
        <v>38565</v>
      </c>
      <c r="S22" s="40">
        <f>IF('[1]p10'!$K$337&lt;&gt;0,'[1]p10'!$K$337,"")</f>
        <v>38569</v>
      </c>
    </row>
    <row r="23" spans="1:19" s="3" customFormat="1" ht="13.5" customHeight="1">
      <c r="A23" s="351">
        <f>IF('[1]p10'!$A$338&lt;&gt;0,'[1]p10'!$A$338,"")</f>
      </c>
      <c r="B23" s="352"/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3"/>
      <c r="R23" s="40">
        <f>IF('[1]p10'!$J$338&lt;&gt;0,'[1]p10'!$J$338,"")</f>
      </c>
      <c r="S23" s="40">
        <f>IF('[1]p10'!$K$338&lt;&gt;0,'[1]p10'!$K$338,"")</f>
      </c>
    </row>
    <row r="24" spans="1:19" s="51" customFormat="1" ht="13.5" customHeight="1">
      <c r="A24" s="354" t="str">
        <f>T('[1]p11'!$C$13:$G$13)</f>
        <v>Daniel Cordeiro de Morais Filho</v>
      </c>
      <c r="B24" s="355"/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6"/>
    </row>
    <row r="25" spans="1:19" s="3" customFormat="1" ht="13.5" customHeight="1">
      <c r="A25" s="351" t="str">
        <f>IF('[1]p11'!$A$333&lt;&gt;0,'[1]p11'!$A$333,"")</f>
        <v>Um convite à Matemática- Livro sendo escrito</v>
      </c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3"/>
      <c r="R25" s="40">
        <f>IF('[1]p11'!$J$333&lt;&gt;0,'[1]p11'!$J$333,"")</f>
        <v>36892</v>
      </c>
      <c r="S25" s="40">
        <f>IF('[1]p11'!$K$333&lt;&gt;0,'[1]p11'!$K$333,"")</f>
        <v>10106</v>
      </c>
    </row>
    <row r="26" spans="1:19" s="3" customFormat="1" ht="13.5" customHeight="1">
      <c r="A26" s="351" t="str">
        <f>IF('[1]p11'!$A$334&lt;&gt;0,'[1]p11'!$A$334,"")</f>
        <v>Manual de redação matemática para ciências exatas, engenharias e computação</v>
      </c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3"/>
      <c r="R26" s="40">
        <f>IF('[1]p11'!$J$334&lt;&gt;0,'[1]p11'!$J$334,"")</f>
        <v>38353</v>
      </c>
      <c r="S26" s="40">
        <f>IF('[1]p11'!$K$334&lt;&gt;0,'[1]p11'!$K$334,"")</f>
      </c>
    </row>
    <row r="27" spans="1:19" s="3" customFormat="1" ht="13.5" customHeight="1">
      <c r="A27" s="351">
        <f>IF('[1]p11'!$A$335&lt;&gt;0,'[1]p11'!$A$335,"")</f>
      </c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3"/>
      <c r="R27" s="40">
        <f>IF('[1]p11'!$J$335&lt;&gt;0,'[1]p11'!$J$335,"")</f>
      </c>
      <c r="S27" s="40">
        <f>IF('[1]p11'!$K$335&lt;&gt;0,'[1]p11'!$K$335,"")</f>
      </c>
    </row>
    <row r="28" spans="1:19" s="51" customFormat="1" ht="13.5" customHeight="1">
      <c r="A28" s="354" t="str">
        <f>T('[1]p12'!$C$13:$G$13)</f>
        <v>Daniel Marinho Pellegrino</v>
      </c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6"/>
    </row>
    <row r="29" spans="1:19" s="3" customFormat="1" ht="13.5" customHeight="1">
      <c r="A29" s="351" t="str">
        <f>IF('[1]p12'!$A$333&lt;&gt;0,'[1]p12'!$A$333,"")</f>
        <v>Preparação e digitação de Notas de Análise Funcional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3"/>
      <c r="R29" s="40">
        <f>IF('[1]p12'!$J$333&lt;&gt;0,'[1]p12'!$J$333,"")</f>
        <v>38529</v>
      </c>
      <c r="S29" s="40">
        <f>IF('[1]p12'!$K$333&lt;&gt;0,'[1]p12'!$K$333,"")</f>
        <v>38684</v>
      </c>
    </row>
    <row r="30" spans="1:19" s="3" customFormat="1" ht="13.5" customHeight="1">
      <c r="A30" s="351" t="str">
        <f>IF('[1]p12'!$A$334&lt;&gt;0,'[1]p12'!$A$334,"")</f>
        <v>Pesquisa individual sobre Operadores estritamente singulares</v>
      </c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3"/>
      <c r="R30" s="40">
        <f>IF('[1]p12'!$J$334&lt;&gt;0,'[1]p12'!$J$334,"")</f>
        <v>38531</v>
      </c>
      <c r="S30" s="40">
        <f>IF('[1]p12'!$K$334&lt;&gt;0,'[1]p12'!$K$334,"")</f>
        <v>38684</v>
      </c>
    </row>
    <row r="31" spans="1:19" s="3" customFormat="1" ht="13.5" customHeight="1">
      <c r="A31" s="351" t="str">
        <f>IF('[1]p12'!$A$335&lt;&gt;0,'[1]p12'!$A$335,"")</f>
        <v>Pesquisa individual sobre Operadores absolutamente somantes fora da origem</v>
      </c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3"/>
      <c r="R31" s="40">
        <f>IF('[1]p12'!$J$335&lt;&gt;0,'[1]p12'!$J$335,"")</f>
        <v>38531</v>
      </c>
      <c r="S31" s="40">
        <f>IF('[1]p12'!$K$335&lt;&gt;0,'[1]p12'!$K$335,"")</f>
        <v>38684</v>
      </c>
    </row>
    <row r="32" spans="1:19" s="3" customFormat="1" ht="13.5" customHeight="1">
      <c r="A32" s="351" t="str">
        <f>IF('[1]p12'!$A$336&lt;&gt;0,'[1]p12'!$A$336,"")</f>
        <v>Preparação e digitação de Notas de Algebra Linear</v>
      </c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3"/>
      <c r="R32" s="40">
        <f>IF('[1]p12'!$J$336&lt;&gt;0,'[1]p12'!$J$336,"")</f>
        <v>38531</v>
      </c>
      <c r="S32" s="40">
        <f>IF('[1]p12'!$K$336&lt;&gt;0,'[1]p12'!$K$336,"")</f>
        <v>38684</v>
      </c>
    </row>
    <row r="33" spans="1:19" s="3" customFormat="1" ht="13.5" customHeight="1">
      <c r="A33" s="357">
        <f>IF('[1]p12'!$A$337&lt;&gt;0,'[1]p12'!$A$337,"")</f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P33" s="357"/>
      <c r="Q33" s="357"/>
      <c r="R33" s="144">
        <f>IF('[1]p12'!$J$337&lt;&gt;0,'[1]p12'!$J$337,"")</f>
      </c>
      <c r="S33" s="144">
        <f>IF('[1]p12'!$K$337&lt;&gt;0,'[1]p12'!$K$337,"")</f>
      </c>
    </row>
    <row r="34" spans="1:19" s="51" customFormat="1" ht="13.5" customHeight="1">
      <c r="A34" s="354" t="str">
        <f>T('[1]p16'!$C$13:$G$13)</f>
        <v>Henrique Fernandes de Lima</v>
      </c>
      <c r="B34" s="355"/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6"/>
    </row>
    <row r="35" spans="1:19" s="3" customFormat="1" ht="13.5" customHeight="1">
      <c r="A35" s="351" t="str">
        <f>IF('[1]p16'!$A$333&lt;&gt;0,'[1]p16'!$A$333,"")</f>
        <v>Membro da Comprov - Elaborador </v>
      </c>
      <c r="B35" s="352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3"/>
      <c r="R35" s="40">
        <f>IF('[1]p16'!$J$333&lt;&gt;0,'[1]p16'!$J$333,"")</f>
        <v>38537</v>
      </c>
      <c r="S35" s="40">
        <f>IF('[1]p16'!$K$333&lt;&gt;0,'[1]p16'!$K$333,"")</f>
        <v>38660</v>
      </c>
    </row>
    <row r="36" spans="1:19" s="3" customFormat="1" ht="13.5" customHeight="1">
      <c r="A36" s="351" t="str">
        <f>IF('[1]p16'!$A$334&lt;&gt;0,'[1]p16'!$A$334,"")</f>
        <v>Estudo Preparatório para Exame de Qualificação - Doutorado/UFC</v>
      </c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3"/>
      <c r="R36" s="40">
        <f>IF('[1]p16'!$J$334&lt;&gt;0,'[1]p16'!$J$334,"")</f>
        <v>38537</v>
      </c>
      <c r="S36" s="40">
        <f>IF('[1]p16'!$K$334&lt;&gt;0,'[1]p16'!$K$334,"")</f>
        <v>38660</v>
      </c>
    </row>
    <row r="37" spans="1:19" s="3" customFormat="1" ht="13.5" customHeight="1">
      <c r="A37" s="351">
        <f>IF('[1]p16'!$A$335&lt;&gt;0,'[1]p16'!$A$335,"")</f>
      </c>
      <c r="B37" s="352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3"/>
      <c r="R37" s="40">
        <f>IF('[1]p16'!$J$335&lt;&gt;0,'[1]p16'!$J$335,"")</f>
      </c>
      <c r="S37" s="40">
        <f>IF('[1]p16'!$K$335&lt;&gt;0,'[1]p16'!$K$335,"")</f>
      </c>
    </row>
    <row r="38" spans="1:19" s="51" customFormat="1" ht="13.5" customHeight="1">
      <c r="A38" s="354" t="str">
        <f>T('[1]p22'!$C$13:$G$13)</f>
        <v>José Luiz Neto</v>
      </c>
      <c r="B38" s="355"/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6"/>
    </row>
    <row r="39" spans="1:19" s="3" customFormat="1" ht="13.5" customHeight="1">
      <c r="A39" s="351" t="str">
        <f>IF('[1]p22'!$A$333&lt;&gt;0,'[1]p22'!$A$333,"")</f>
        <v>Membro do Comitê Técnico Científico do COBENGE 2005 (XXXIII Congresso Brasileiro de Ensino de Engenharia)</v>
      </c>
      <c r="B39" s="352"/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3"/>
      <c r="R39" s="40">
        <f>IF('[1]p22'!$J$333&lt;&gt;0,'[1]p22'!$J$333,"")</f>
        <v>38537</v>
      </c>
      <c r="S39" s="40">
        <f>IF('[1]p22'!$K$333&lt;&gt;0,'[1]p22'!$K$333,"")</f>
        <v>38610</v>
      </c>
    </row>
    <row r="40" spans="1:19" s="3" customFormat="1" ht="13.5" customHeight="1">
      <c r="A40" s="351" t="str">
        <f>IF('[1]p22'!$A$334&lt;&gt;0,'[1]p22'!$A$334,"")</f>
        <v>Coordenador de Seção Técnica do COBENGE 2005</v>
      </c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3"/>
      <c r="R40" s="40">
        <f>IF('[1]p22'!$J$334&lt;&gt;0,'[1]p22'!$J$334,"")</f>
        <v>38608</v>
      </c>
      <c r="S40" s="40">
        <f>IF('[1]p22'!$K$334&lt;&gt;0,'[1]p22'!$K$334,"")</f>
        <v>38608</v>
      </c>
    </row>
    <row r="41" spans="1:19" s="3" customFormat="1" ht="13.5" customHeight="1">
      <c r="A41" s="351" t="str">
        <f>IF('[1]p22'!$A$335&lt;&gt;0,'[1]p22'!$A$335,"")</f>
        <v>Participação (como Congressista) no COBENGE 2005</v>
      </c>
      <c r="B41" s="352"/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352"/>
      <c r="Q41" s="353"/>
      <c r="R41" s="40">
        <f>IF('[1]p22'!$J$335&lt;&gt;0,'[1]p22'!$J$335,"")</f>
        <v>38607</v>
      </c>
      <c r="S41" s="40">
        <f>IF('[1]p22'!$K$335&lt;&gt;0,'[1]p22'!$K$335,"")</f>
        <v>38610</v>
      </c>
    </row>
    <row r="42" spans="1:19" s="3" customFormat="1" ht="13.5" customHeight="1">
      <c r="A42" s="351">
        <f>IF('[1]p22'!$A$336&lt;&gt;0,'[1]p22'!$A$336,"")</f>
      </c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3"/>
      <c r="R42" s="40">
        <f>IF('[1]p22'!$J$336&lt;&gt;0,'[1]p22'!$J$336,"")</f>
      </c>
      <c r="S42" s="40">
        <f>IF('[1]p22'!$K$336&lt;&gt;0,'[1]p22'!$K$336,"")</f>
      </c>
    </row>
    <row r="43" spans="1:19" s="51" customFormat="1" ht="13.5" customHeight="1">
      <c r="A43" s="354" t="str">
        <f>T('[1]p23'!$C$13:$G$13)</f>
        <v>Luiz Mendes Albuquerque Neto</v>
      </c>
      <c r="B43" s="355"/>
      <c r="C43" s="355"/>
      <c r="D43" s="355"/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355"/>
      <c r="R43" s="355"/>
      <c r="S43" s="356"/>
    </row>
    <row r="44" spans="1:19" s="3" customFormat="1" ht="13.5" customHeight="1">
      <c r="A44" s="351" t="str">
        <f>IF('[1]p23'!$A$333&lt;&gt;0,'[1]p23'!$A$333,"")</f>
        <v>Reuniões do Departamento</v>
      </c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3"/>
      <c r="R44" s="40">
        <f>IF('[1]p23'!$J$333&lt;&gt;0,'[1]p23'!$J$333,"")</f>
      </c>
      <c r="S44" s="40">
        <f>IF('[1]p23'!$K$333&lt;&gt;0,'[1]p23'!$K$333,"")</f>
      </c>
    </row>
    <row r="45" spans="1:19" s="3" customFormat="1" ht="13.5" customHeight="1">
      <c r="A45" s="351" t="str">
        <f>IF('[1]p23'!$A$335&lt;&gt;0,'[1]p23'!$A$335,"")</f>
        <v>Participação na Comisão encarregada de corrigir as provas da OBMEP realizadas na Paraíba</v>
      </c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3"/>
      <c r="R45" s="40">
        <f>IF('[1]p23'!$J$335&lt;&gt;0,'[1]p23'!$J$335,"")</f>
      </c>
      <c r="S45" s="40">
        <f>IF('[1]p23'!$K$335&lt;&gt;0,'[1]p23'!$K$335,"")</f>
      </c>
    </row>
    <row r="46" spans="1:19" s="3" customFormat="1" ht="13.5" customHeight="1">
      <c r="A46" s="351">
        <f>IF('[1]p23'!$A$336&lt;&gt;0,'[1]p23'!$A$336,"")</f>
      </c>
      <c r="B46" s="352"/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3"/>
      <c r="R46" s="40">
        <f>IF('[1]p23'!$J$336&lt;&gt;0,'[1]p23'!$J$336,"")</f>
      </c>
      <c r="S46" s="40">
        <f>IF('[1]p23'!$K$336&lt;&gt;0,'[1]p23'!$K$336,"")</f>
      </c>
    </row>
    <row r="47" spans="1:19" s="51" customFormat="1" ht="13.5" customHeight="1">
      <c r="A47" s="354" t="str">
        <f>T('[1]p24'!$C$13:$G$13)</f>
        <v>Marco Aurélio Soares Souto</v>
      </c>
      <c r="B47" s="355"/>
      <c r="C47" s="355"/>
      <c r="D47" s="355"/>
      <c r="E47" s="355"/>
      <c r="F47" s="355"/>
      <c r="G47" s="355"/>
      <c r="H47" s="355"/>
      <c r="I47" s="355"/>
      <c r="J47" s="355"/>
      <c r="K47" s="355"/>
      <c r="L47" s="355"/>
      <c r="M47" s="355"/>
      <c r="N47" s="355"/>
      <c r="O47" s="355"/>
      <c r="P47" s="355"/>
      <c r="Q47" s="355"/>
      <c r="R47" s="355"/>
      <c r="S47" s="356"/>
    </row>
    <row r="48" spans="1:19" s="3" customFormat="1" ht="13.5" customHeight="1">
      <c r="A48" s="351" t="str">
        <f>IF('[1]p24'!$A$333&lt;&gt;0,'[1]p24'!$A$333,"")</f>
        <v>Participação na equipe PNLEM 2007 - Fortaleza - CE</v>
      </c>
      <c r="B48" s="352"/>
      <c r="C48" s="352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3"/>
      <c r="R48" s="40">
        <f>IF('[1]p24'!$J$333&lt;&gt;0,'[1]p24'!$J$333,"")</f>
        <v>38565</v>
      </c>
      <c r="S48" s="40">
        <f>IF('[1]p24'!$K$333&lt;&gt;0,'[1]p24'!$K$333,"")</f>
        <v>38626</v>
      </c>
    </row>
    <row r="49" spans="1:19" s="3" customFormat="1" ht="13.5" customHeight="1">
      <c r="A49" s="351">
        <f>IF('[1]p24'!$A$334&lt;&gt;0,'[1]p24'!$A$334,"")</f>
      </c>
      <c r="B49" s="352"/>
      <c r="C49" s="352"/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3"/>
      <c r="R49" s="40">
        <f>IF('[1]p24'!$J$334&lt;&gt;0,'[1]p24'!$J$334,"")</f>
      </c>
      <c r="S49" s="40">
        <f>IF('[1]p24'!$K$334&lt;&gt;0,'[1]p24'!$K$334,"")</f>
      </c>
    </row>
    <row r="50" spans="1:19" s="51" customFormat="1" ht="13.5" customHeight="1">
      <c r="A50" s="354" t="str">
        <f>T('[1]p27'!$C$13:$G$13)</f>
        <v>Rosana Marques da Silva</v>
      </c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6"/>
    </row>
    <row r="51" spans="1:19" s="3" customFormat="1" ht="13.5" customHeight="1">
      <c r="A51" s="351" t="str">
        <f>IF('[1]p27'!$A$333&lt;&gt;0,'[1]p27'!$A$333,"")</f>
        <v>Seminário Interno do DME "Modelos deformáveis e colisãoes" - Coordenação: Vanio . Membros: Rosana M. da Silva e Jamilson .</v>
      </c>
      <c r="B51" s="352"/>
      <c r="C51" s="352"/>
      <c r="D51" s="352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/>
      <c r="Q51" s="353"/>
      <c r="R51" s="40">
        <f>IF('[1]p27'!$J$333&lt;&gt;0,'[1]p27'!$J$333,"")</f>
        <v>38473</v>
      </c>
      <c r="S51" s="40">
        <f>IF('[1]p27'!$K$333&lt;&gt;0,'[1]p27'!$K$333,"")</f>
      </c>
    </row>
    <row r="52" spans="1:19" s="3" customFormat="1" ht="13.5" customHeight="1">
      <c r="A52" s="351">
        <f>IF('[1]p27'!$A$334&lt;&gt;0,'[1]p27'!$A$334,"")</f>
      </c>
      <c r="B52" s="352"/>
      <c r="C52" s="352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3"/>
      <c r="R52" s="40">
        <f>IF('[1]p27'!$J$334&lt;&gt;0,'[1]p27'!$J$334,"")</f>
      </c>
      <c r="S52" s="40">
        <f>IF('[1]p27'!$K$334&lt;&gt;0,'[1]p27'!$K$334,"")</f>
      </c>
    </row>
    <row r="53" spans="1:19" s="51" customFormat="1" ht="13.5" customHeight="1">
      <c r="A53" s="354" t="str">
        <f>T('[1]p28'!$C$13:$G$13)</f>
        <v>Rosângela Silveira do Nascimento</v>
      </c>
      <c r="B53" s="355"/>
      <c r="C53" s="355"/>
      <c r="D53" s="355"/>
      <c r="E53" s="355"/>
      <c r="F53" s="355"/>
      <c r="G53" s="355"/>
      <c r="H53" s="355"/>
      <c r="I53" s="355"/>
      <c r="J53" s="355"/>
      <c r="K53" s="355"/>
      <c r="L53" s="355"/>
      <c r="M53" s="355"/>
      <c r="N53" s="355"/>
      <c r="O53" s="355"/>
      <c r="P53" s="355"/>
      <c r="Q53" s="355"/>
      <c r="R53" s="355"/>
      <c r="S53" s="356"/>
    </row>
    <row r="54" spans="1:19" s="3" customFormat="1" ht="13.5" customHeight="1">
      <c r="A54" s="351" t="str">
        <f>IF('[1]p28'!$A$333&lt;&gt;0,'[1]p28'!$A$333,"")</f>
        <v>Reunião do Departamento</v>
      </c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3"/>
      <c r="R54" s="40">
        <f>IF('[1]p28'!$J$333&lt;&gt;0,'[1]p28'!$J$333,"")</f>
        <v>38537</v>
      </c>
      <c r="S54" s="40">
        <f>IF('[1]p28'!$K$333&lt;&gt;0,'[1]p28'!$K$333,"")</f>
        <v>38660</v>
      </c>
    </row>
    <row r="55" spans="1:19" s="3" customFormat="1" ht="13.5" customHeight="1">
      <c r="A55" s="351" t="str">
        <f>IF('[1]p28'!$A$334&lt;&gt;0,'[1]p28'!$A$334,"")</f>
        <v>Processos de Dispensa de Disciplinas</v>
      </c>
      <c r="B55" s="352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3"/>
      <c r="R55" s="40">
        <f>IF('[1]p28'!$J$334&lt;&gt;0,'[1]p28'!$J$334,"")</f>
      </c>
      <c r="S55" s="40">
        <f>IF('[1]p28'!$K$334&lt;&gt;0,'[1]p28'!$K$334,"")</f>
      </c>
    </row>
  </sheetData>
  <sheetProtection password="CA19" sheet="1" objects="1" scenarios="1"/>
  <mergeCells count="55">
    <mergeCell ref="A8:Q8"/>
    <mergeCell ref="A9:Q9"/>
    <mergeCell ref="A10:Q10"/>
    <mergeCell ref="A11:Q11"/>
    <mergeCell ref="A4:S5"/>
    <mergeCell ref="A7:S7"/>
    <mergeCell ref="A1:S1"/>
    <mergeCell ref="A2:S2"/>
    <mergeCell ref="A3:E3"/>
    <mergeCell ref="F3:Q3"/>
    <mergeCell ref="A6:Q6"/>
    <mergeCell ref="A16:Q16"/>
    <mergeCell ref="A17:Q17"/>
    <mergeCell ref="A15:S15"/>
    <mergeCell ref="A12:S12"/>
    <mergeCell ref="A13:Q13"/>
    <mergeCell ref="A14:Q14"/>
    <mergeCell ref="A21:Q21"/>
    <mergeCell ref="A22:Q22"/>
    <mergeCell ref="A23:Q23"/>
    <mergeCell ref="A18:S18"/>
    <mergeCell ref="A19:Q19"/>
    <mergeCell ref="A20:Q20"/>
    <mergeCell ref="A28:S28"/>
    <mergeCell ref="A29:Q29"/>
    <mergeCell ref="A27:Q27"/>
    <mergeCell ref="A24:S24"/>
    <mergeCell ref="A25:Q25"/>
    <mergeCell ref="A26:Q26"/>
    <mergeCell ref="A36:Q36"/>
    <mergeCell ref="A37:Q37"/>
    <mergeCell ref="A30:Q30"/>
    <mergeCell ref="A31:Q31"/>
    <mergeCell ref="A32:Q32"/>
    <mergeCell ref="A33:Q33"/>
    <mergeCell ref="A53:S53"/>
    <mergeCell ref="A54:Q54"/>
    <mergeCell ref="A55:Q55"/>
    <mergeCell ref="A50:S50"/>
    <mergeCell ref="A51:Q51"/>
    <mergeCell ref="A52:Q52"/>
    <mergeCell ref="A49:Q49"/>
    <mergeCell ref="A38:S38"/>
    <mergeCell ref="A39:Q39"/>
    <mergeCell ref="A34:S34"/>
    <mergeCell ref="A43:S43"/>
    <mergeCell ref="A44:Q44"/>
    <mergeCell ref="A40:Q40"/>
    <mergeCell ref="A41:Q41"/>
    <mergeCell ref="A42:Q42"/>
    <mergeCell ref="A35:Q35"/>
    <mergeCell ref="A45:Q45"/>
    <mergeCell ref="A46:Q46"/>
    <mergeCell ref="A47:S47"/>
    <mergeCell ref="A48:Q48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">
      <selection activeCell="F3" sqref="F3:Q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5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62" t="s">
        <v>189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4"/>
    </row>
    <row r="2" spans="1:19" ht="13.5" thickBot="1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</row>
    <row r="3" spans="1:19" ht="13.5" thickBot="1">
      <c r="A3" s="366" t="s">
        <v>82</v>
      </c>
      <c r="B3" s="367"/>
      <c r="C3" s="367"/>
      <c r="D3" s="367"/>
      <c r="E3" s="368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70"/>
      <c r="R3" s="42" t="s">
        <v>85</v>
      </c>
      <c r="S3" s="41" t="str">
        <f>'[1]p1'!$H$4</f>
        <v>2005.1</v>
      </c>
    </row>
    <row r="4" spans="1:19" s="8" customFormat="1" ht="13.5" thickBot="1">
      <c r="A4" s="376"/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</row>
    <row r="5" spans="1:19" ht="13.5" thickBot="1">
      <c r="A5" s="371" t="s">
        <v>32</v>
      </c>
      <c r="B5" s="372"/>
      <c r="C5" s="372"/>
      <c r="D5" s="372"/>
      <c r="E5" s="372"/>
      <c r="F5" s="372"/>
      <c r="G5" s="372"/>
      <c r="H5" s="371" t="s">
        <v>25</v>
      </c>
      <c r="I5" s="372"/>
      <c r="J5" s="372"/>
      <c r="K5" s="372"/>
      <c r="L5" s="372"/>
      <c r="M5" s="372"/>
      <c r="N5" s="372"/>
      <c r="O5" s="372"/>
      <c r="P5" s="372"/>
      <c r="Q5" s="373"/>
      <c r="R5" s="38" t="s">
        <v>19</v>
      </c>
      <c r="S5" s="35" t="s">
        <v>26</v>
      </c>
    </row>
    <row r="6" spans="1:19" s="51" customFormat="1" ht="14.25" customHeight="1">
      <c r="A6" s="375" t="str">
        <f>T('[1]p5'!$C$13:$G$13)</f>
        <v>Antônio José da Silva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</row>
    <row r="7" spans="1:19" s="3" customFormat="1" ht="13.5" customHeight="1">
      <c r="A7" s="374" t="str">
        <f>IF('[1]p5'!$A$258&lt;&gt;0,'[1]p5'!$A$258,"")</f>
        <v>Concurso para Professor Substituto</v>
      </c>
      <c r="B7" s="374"/>
      <c r="C7" s="374"/>
      <c r="D7" s="374"/>
      <c r="E7" s="374"/>
      <c r="F7" s="374"/>
      <c r="G7" s="374"/>
      <c r="H7" s="374" t="str">
        <f>IF('[1]p5'!$B$259&lt;&gt;0,'[1]p5'!$B$259,"")</f>
        <v>Banca examinadora de concurso público para professor temporário</v>
      </c>
      <c r="I7" s="374"/>
      <c r="J7" s="374"/>
      <c r="K7" s="374"/>
      <c r="L7" s="374"/>
      <c r="M7" s="374"/>
      <c r="N7" s="374"/>
      <c r="O7" s="374"/>
      <c r="P7" s="374"/>
      <c r="Q7" s="374"/>
      <c r="R7" s="40">
        <f>IF('[1]p5'!$J$258&lt;&gt;0,'[1]p5'!$J$258,"")</f>
      </c>
      <c r="S7" s="40">
        <f>IF('[1]p5'!$K$258&lt;&gt;0,'[1]p5'!$K$258,"")</f>
        <v>38511</v>
      </c>
    </row>
    <row r="8" spans="1:19" s="3" customFormat="1" ht="13.5" customHeight="1">
      <c r="A8" s="374" t="str">
        <f>IF('[1]p5'!$A$261&lt;&gt;0,'[1]p5'!$A$261,"")</f>
        <v>Concurso para Professor Efetivo</v>
      </c>
      <c r="B8" s="374"/>
      <c r="C8" s="374"/>
      <c r="D8" s="374"/>
      <c r="E8" s="374"/>
      <c r="F8" s="374"/>
      <c r="G8" s="374"/>
      <c r="H8" s="374" t="str">
        <f>IF('[1]p5'!$B$262&lt;&gt;0,'[1]p5'!$B$262,"")</f>
        <v>Banca examinadora de concurso público para professor do ensino superior</v>
      </c>
      <c r="I8" s="374"/>
      <c r="J8" s="374"/>
      <c r="K8" s="374"/>
      <c r="L8" s="374"/>
      <c r="M8" s="374"/>
      <c r="N8" s="374"/>
      <c r="O8" s="374"/>
      <c r="P8" s="374"/>
      <c r="Q8" s="374"/>
      <c r="R8" s="40">
        <f>IF('[1]p5'!$J$261&lt;&gt;0,'[1]p5'!$J$261,"")</f>
      </c>
      <c r="S8" s="40">
        <f>IF('[1]p5'!$K$261&lt;&gt;0,'[1]p5'!$K$261,"")</f>
        <v>38600</v>
      </c>
    </row>
    <row r="9" spans="1:19" s="3" customFormat="1" ht="13.5" customHeight="1">
      <c r="A9" s="374" t="str">
        <f>IF('[1]p5'!$A$264&lt;&gt;0,'[1]p5'!$A$264,"")</f>
        <v>Concurso para Professor Efetivo</v>
      </c>
      <c r="B9" s="374"/>
      <c r="C9" s="374"/>
      <c r="D9" s="374"/>
      <c r="E9" s="374"/>
      <c r="F9" s="374"/>
      <c r="G9" s="374"/>
      <c r="H9" s="374" t="str">
        <f>IF('[1]p5'!$B$265&lt;&gt;0,'[1]p5'!$B$265,"")</f>
        <v>Banca examinadora de concurso público para professor do ensino superior</v>
      </c>
      <c r="I9" s="374"/>
      <c r="J9" s="374"/>
      <c r="K9" s="374"/>
      <c r="L9" s="374"/>
      <c r="M9" s="374"/>
      <c r="N9" s="374"/>
      <c r="O9" s="374"/>
      <c r="P9" s="374"/>
      <c r="Q9" s="374"/>
      <c r="R9" s="40">
        <f>IF('[1]p5'!$J$264&lt;&gt;0,'[1]p5'!$J$264,"")</f>
      </c>
      <c r="S9" s="40">
        <f>IF('[1]p5'!$K$264&lt;&gt;0,'[1]p5'!$K$264,"")</f>
        <v>38629</v>
      </c>
    </row>
    <row r="10" spans="1:19" s="3" customFormat="1" ht="13.5" customHeight="1">
      <c r="A10" s="374" t="str">
        <f>IF('[1]p5'!$A$267&lt;&gt;0,'[1]p5'!$A$267,"")</f>
        <v>Defesa de dissertação - Dorival Lobato Junior</v>
      </c>
      <c r="B10" s="374"/>
      <c r="C10" s="374"/>
      <c r="D10" s="374"/>
      <c r="E10" s="374"/>
      <c r="F10" s="374"/>
      <c r="G10" s="374"/>
      <c r="H10" s="374" t="str">
        <f>IF('[1]p5'!$B$268&lt;&gt;0,'[1]p5'!$B$268,"")</f>
        <v>Banca examinadora de dissertação</v>
      </c>
      <c r="I10" s="374"/>
      <c r="J10" s="374"/>
      <c r="K10" s="374"/>
      <c r="L10" s="374"/>
      <c r="M10" s="374"/>
      <c r="N10" s="374"/>
      <c r="O10" s="374"/>
      <c r="P10" s="374"/>
      <c r="Q10" s="374"/>
      <c r="R10" s="40">
        <f>IF('[1]p5'!$J$267&lt;&gt;0,'[1]p5'!$J$267,"")</f>
      </c>
      <c r="S10" s="40">
        <f>IF('[1]p5'!$K$267&lt;&gt;0,'[1]p5'!$K$267,"")</f>
        <v>38590</v>
      </c>
    </row>
    <row r="11" spans="1:19" s="3" customFormat="1" ht="13.5" customHeight="1">
      <c r="A11" s="374" t="str">
        <f>IF('[1]p5'!$A$270&lt;&gt;0,'[1]p5'!$A$270,"")</f>
        <v>Defesa de dissertação - Ana Cristina Brandão da Rocha</v>
      </c>
      <c r="B11" s="374"/>
      <c r="C11" s="374"/>
      <c r="D11" s="374"/>
      <c r="E11" s="374"/>
      <c r="F11" s="374"/>
      <c r="G11" s="374"/>
      <c r="H11" s="374" t="str">
        <f>IF('[1]p5'!$B$271&lt;&gt;0,'[1]p5'!$B$271,"")</f>
        <v>Banca examinadora de dissertação</v>
      </c>
      <c r="I11" s="374"/>
      <c r="J11" s="374"/>
      <c r="K11" s="374"/>
      <c r="L11" s="374"/>
      <c r="M11" s="374"/>
      <c r="N11" s="374"/>
      <c r="O11" s="374"/>
      <c r="P11" s="374"/>
      <c r="Q11" s="374"/>
      <c r="R11" s="40">
        <f>IF('[1]p5'!$J$270&lt;&gt;0,'[1]p5'!$J$270,"")</f>
      </c>
      <c r="S11" s="40">
        <f>IF('[1]p5'!$K$270&lt;&gt;0,'[1]p5'!$K$270,"")</f>
        <v>38639</v>
      </c>
    </row>
    <row r="12" spans="1:19" s="3" customFormat="1" ht="13.5" customHeight="1">
      <c r="A12" s="374">
        <f>IF('[1]p5'!$A$273&lt;&gt;0,'[1]p5'!$A$273,"")</f>
      </c>
      <c r="B12" s="374"/>
      <c r="C12" s="374"/>
      <c r="D12" s="374"/>
      <c r="E12" s="374"/>
      <c r="F12" s="374"/>
      <c r="G12" s="374"/>
      <c r="H12" s="374">
        <f>IF('[1]p5'!$B$274&lt;&gt;0,'[1]p5'!$B$274,"")</f>
      </c>
      <c r="I12" s="374"/>
      <c r="J12" s="374"/>
      <c r="K12" s="374"/>
      <c r="L12" s="374"/>
      <c r="M12" s="374"/>
      <c r="N12" s="374"/>
      <c r="O12" s="374"/>
      <c r="P12" s="374"/>
      <c r="Q12" s="374"/>
      <c r="R12" s="40">
        <f>IF('[1]p5'!$J$273&lt;&gt;0,'[1]p5'!$J$273,"")</f>
      </c>
      <c r="S12" s="40">
        <f>IF('[1]p5'!$K$273&lt;&gt;0,'[1]p5'!$K$273,"")</f>
      </c>
    </row>
    <row r="13" spans="1:19" s="51" customFormat="1" ht="14.25" customHeight="1">
      <c r="A13" s="375" t="str">
        <f>T('[1]p11'!$C$13:$G$13)</f>
        <v>Daniel Cordeiro de Morais Filho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</row>
    <row r="14" spans="1:19" s="3" customFormat="1" ht="13.5" customHeight="1">
      <c r="A14" s="374" t="str">
        <f>IF('[1]p11'!$A$258&lt;&gt;0,'[1]p11'!$A$258,"")</f>
        <v>Concurso para Professor Adjunto/Doutor</v>
      </c>
      <c r="B14" s="374"/>
      <c r="C14" s="374"/>
      <c r="D14" s="374"/>
      <c r="E14" s="374"/>
      <c r="F14" s="374"/>
      <c r="G14" s="374"/>
      <c r="H14" s="374" t="str">
        <f>IF('[1]p11'!$B$259&lt;&gt;0,'[1]p11'!$B$259,"")</f>
        <v>Banca examinadora de concurso público para professor do ensino superior</v>
      </c>
      <c r="I14" s="374"/>
      <c r="J14" s="374"/>
      <c r="K14" s="374"/>
      <c r="L14" s="374"/>
      <c r="M14" s="374"/>
      <c r="N14" s="374"/>
      <c r="O14" s="374"/>
      <c r="P14" s="374"/>
      <c r="Q14" s="374"/>
      <c r="R14" s="40">
        <f>IF('[1]p11'!$J$258&lt;&gt;0,'[1]p11'!$J$258,"")</f>
      </c>
      <c r="S14" s="40">
        <f>IF('[1]p11'!$K$258&lt;&gt;0,'[1]p11'!$K$258,"")</f>
      </c>
    </row>
    <row r="15" spans="1:19" s="3" customFormat="1" ht="13.5" customHeight="1">
      <c r="A15" s="374" t="str">
        <f>IF('[1]p11'!$A$261&lt;&gt;0,'[1]p11'!$A$261,"")</f>
        <v>Banca de Doutorado</v>
      </c>
      <c r="B15" s="374"/>
      <c r="C15" s="374"/>
      <c r="D15" s="374"/>
      <c r="E15" s="374"/>
      <c r="F15" s="374"/>
      <c r="G15" s="374"/>
      <c r="H15" s="374" t="str">
        <f>IF('[1]p11'!$B$262&lt;&gt;0,'[1]p11'!$B$262,"")</f>
        <v>Banca examinadora de tese</v>
      </c>
      <c r="I15" s="374"/>
      <c r="J15" s="374"/>
      <c r="K15" s="374"/>
      <c r="L15" s="374"/>
      <c r="M15" s="374"/>
      <c r="N15" s="374"/>
      <c r="O15" s="374"/>
      <c r="P15" s="374"/>
      <c r="Q15" s="374"/>
      <c r="R15" s="40">
        <f>IF('[1]p11'!$J$261&lt;&gt;0,'[1]p11'!$J$261,"")</f>
      </c>
      <c r="S15" s="40">
        <f>IF('[1]p11'!$K$261&lt;&gt;0,'[1]p11'!$K$261,"")</f>
        <v>38592</v>
      </c>
    </row>
    <row r="16" spans="1:19" s="11" customFormat="1" ht="12.75">
      <c r="A16" s="377"/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</row>
    <row r="17" spans="1:19" s="51" customFormat="1" ht="14.25" customHeight="1">
      <c r="A17" s="375" t="str">
        <f>T('[1]p12'!$C$13:$G$13)</f>
        <v>Daniel Marinho Pellegrino</v>
      </c>
      <c r="B17" s="375"/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</row>
    <row r="18" spans="1:19" s="3" customFormat="1" ht="13.5" customHeight="1">
      <c r="A18" s="374" t="str">
        <f>IF('[1]p12'!$A$258&lt;&gt;0,'[1]p12'!$A$258,"")</f>
        <v>Aluno: Bibiano M. C. Maguina. Tese: Aplicações contínuas p-fatoráveis.</v>
      </c>
      <c r="B18" s="374"/>
      <c r="C18" s="374"/>
      <c r="D18" s="374"/>
      <c r="E18" s="374"/>
      <c r="F18" s="374"/>
      <c r="G18" s="374"/>
      <c r="H18" s="374" t="str">
        <f>IF('[1]p12'!$B$259&lt;&gt;0,'[1]p12'!$B$259,"")</f>
        <v>Banca examinadora de tese</v>
      </c>
      <c r="I18" s="374"/>
      <c r="J18" s="374"/>
      <c r="K18" s="374"/>
      <c r="L18" s="374"/>
      <c r="M18" s="374"/>
      <c r="N18" s="374"/>
      <c r="O18" s="374"/>
      <c r="P18" s="374"/>
      <c r="Q18" s="374"/>
      <c r="R18" s="40">
        <f>IF('[1]p12'!$J$258&lt;&gt;0,'[1]p12'!$J$258,"")</f>
      </c>
      <c r="S18" s="40">
        <f>IF('[1]p12'!$K$258&lt;&gt;0,'[1]p12'!$K$258,"")</f>
      </c>
    </row>
    <row r="19" spans="1:19" s="3" customFormat="1" ht="13.5" customHeight="1">
      <c r="A19" s="374" t="str">
        <f>IF('[1]p12'!$A$261&lt;&gt;0,'[1]p12'!$A$261,"")</f>
        <v>Suplente defesa do aluno  Andre A. Hallack. Tese: Hiperciclicidade em espaços de funções inteiras, 2005Aluno: Bibiano M. C. Maguina. Tese: Aplicações contínuas p-fatoráveis.
</v>
      </c>
      <c r="B19" s="374"/>
      <c r="C19" s="374"/>
      <c r="D19" s="374"/>
      <c r="E19" s="374"/>
      <c r="F19" s="374"/>
      <c r="G19" s="374"/>
      <c r="H19" s="374" t="str">
        <f>IF('[1]p12'!$B$262&lt;&gt;0,'[1]p12'!$B$262,"")</f>
        <v>Banca examinadora de tese</v>
      </c>
      <c r="I19" s="374"/>
      <c r="J19" s="374"/>
      <c r="K19" s="374"/>
      <c r="L19" s="374"/>
      <c r="M19" s="374"/>
      <c r="N19" s="374"/>
      <c r="O19" s="374"/>
      <c r="P19" s="374"/>
      <c r="Q19" s="374"/>
      <c r="R19" s="40">
        <f>IF('[1]p12'!$J$261&lt;&gt;0,'[1]p12'!$J$261,"")</f>
      </c>
      <c r="S19" s="40" t="str">
        <f>IF('[1]p12'!$K$261&lt;&gt;0,'[1]p12'!$K$261,"")</f>
        <v>12/11/205</v>
      </c>
    </row>
    <row r="20" spans="1:19" s="3" customFormat="1" ht="13.5" customHeight="1">
      <c r="A20" s="351">
        <f>IF('[1]p12'!$A$267&lt;&gt;0,'[1]p12'!$A$267,"")</f>
      </c>
      <c r="B20" s="352"/>
      <c r="C20" s="352"/>
      <c r="D20" s="352"/>
      <c r="E20" s="352"/>
      <c r="F20" s="352"/>
      <c r="G20" s="353"/>
      <c r="H20" s="351">
        <f>IF('[1]p12'!$B$268&lt;&gt;0,'[1]p12'!$B$268,"")</f>
      </c>
      <c r="I20" s="352"/>
      <c r="J20" s="352"/>
      <c r="K20" s="352"/>
      <c r="L20" s="352"/>
      <c r="M20" s="352"/>
      <c r="N20" s="352"/>
      <c r="O20" s="352"/>
      <c r="P20" s="352"/>
      <c r="Q20" s="353"/>
      <c r="R20" s="40">
        <f>IF('[1]p12'!$J$267&lt;&gt;0,'[1]p12'!$J$267,"")</f>
      </c>
      <c r="S20" s="40">
        <f>IF('[1]p12'!$K$267&lt;&gt;0,'[1]p12'!$K$267,"")</f>
      </c>
    </row>
    <row r="21" spans="1:19" s="51" customFormat="1" ht="14.25" customHeight="1">
      <c r="A21" s="375" t="str">
        <f>T('[1]p14'!$C$13:$G$13)</f>
        <v>Francisco Antônio Morais de Souza</v>
      </c>
      <c r="B21" s="375"/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</row>
    <row r="22" spans="1:19" s="3" customFormat="1" ht="13.5" customHeight="1">
      <c r="A22" s="374" t="str">
        <f>IF('[1]p14'!$A$258&lt;&gt;0,'[1]p14'!$A$258,"")</f>
        <v>Seleção Mestrado - 2005 (Segundo Semestre)</v>
      </c>
      <c r="B22" s="374"/>
      <c r="C22" s="374"/>
      <c r="D22" s="374"/>
      <c r="E22" s="374"/>
      <c r="F22" s="374"/>
      <c r="G22" s="374"/>
      <c r="H22" s="374" t="str">
        <f>IF('[1]p14'!$B$259&lt;&gt;0,'[1]p14'!$B$259,"")</f>
        <v>Banca de seleção de alunos para o mestrado</v>
      </c>
      <c r="I22" s="374"/>
      <c r="J22" s="374"/>
      <c r="K22" s="374"/>
      <c r="L22" s="374"/>
      <c r="M22" s="374"/>
      <c r="N22" s="374"/>
      <c r="O22" s="374"/>
      <c r="P22" s="374"/>
      <c r="Q22" s="374"/>
      <c r="R22" s="40">
        <f>IF('[1]p14'!$J$258&lt;&gt;0,'[1]p14'!$J$258,"")</f>
      </c>
      <c r="S22" s="40">
        <f>IF('[1]p14'!$K$258&lt;&gt;0,'[1]p14'!$K$258,"")</f>
        <v>38558</v>
      </c>
    </row>
    <row r="23" spans="1:19" s="3" customFormat="1" ht="13.5" customHeight="1">
      <c r="A23" s="374">
        <f>IF('[1]p14'!$A$261&lt;&gt;0,'[1]p14'!$A$261,"")</f>
      </c>
      <c r="B23" s="374"/>
      <c r="C23" s="374"/>
      <c r="D23" s="374"/>
      <c r="E23" s="374"/>
      <c r="F23" s="374"/>
      <c r="G23" s="374"/>
      <c r="H23" s="374">
        <f>IF('[1]p14'!$B$262&lt;&gt;0,'[1]p14'!$B$262,"")</f>
      </c>
      <c r="I23" s="374"/>
      <c r="J23" s="374"/>
      <c r="K23" s="374"/>
      <c r="L23" s="374"/>
      <c r="M23" s="374"/>
      <c r="N23" s="374"/>
      <c r="O23" s="374"/>
      <c r="P23" s="374"/>
      <c r="Q23" s="374"/>
      <c r="R23" s="40">
        <f>IF('[1]p14'!$J$261&lt;&gt;0,'[1]p14'!$J$261,"")</f>
      </c>
      <c r="S23" s="40">
        <f>IF('[1]p14'!$K$261&lt;&gt;0,'[1]p14'!$K$261,"")</f>
      </c>
    </row>
    <row r="24" spans="1:19" s="51" customFormat="1" ht="14.25" customHeight="1">
      <c r="A24" s="375" t="str">
        <f>T('[1]p24'!$C$13:$G$13)</f>
        <v>Marco Aurélio Soares Souto</v>
      </c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</row>
    <row r="25" spans="1:19" s="3" customFormat="1" ht="13.5" customHeight="1">
      <c r="A25" s="374" t="str">
        <f>IF('[1]p24'!$A$258&lt;&gt;0,'[1]p24'!$A$258,"")</f>
        <v>Concurso Público para Professor Adjunto</v>
      </c>
      <c r="B25" s="374"/>
      <c r="C25" s="374"/>
      <c r="D25" s="374"/>
      <c r="E25" s="374"/>
      <c r="F25" s="374"/>
      <c r="G25" s="374"/>
      <c r="H25" s="374" t="str">
        <f>IF('[1]p24'!$B$259&lt;&gt;0,'[1]p24'!$B$259,"")</f>
        <v>Banca examinadora de concurso público para professor do ensino superior</v>
      </c>
      <c r="I25" s="374"/>
      <c r="J25" s="374"/>
      <c r="K25" s="374"/>
      <c r="L25" s="374"/>
      <c r="M25" s="374"/>
      <c r="N25" s="374"/>
      <c r="O25" s="374"/>
      <c r="P25" s="374"/>
      <c r="Q25" s="374"/>
      <c r="R25" s="40">
        <f>IF('[1]p24'!$J$258&lt;&gt;0,'[1]p24'!$J$258,"")</f>
      </c>
      <c r="S25" s="40">
        <f>IF('[1]p24'!$K$258&lt;&gt;0,'[1]p24'!$K$258,"")</f>
        <v>38518</v>
      </c>
    </row>
    <row r="26" spans="1:19" s="3" customFormat="1" ht="13.5" customHeight="1">
      <c r="A26" s="374" t="str">
        <f>IF('[1]p24'!$A$261&lt;&gt;0,'[1]p24'!$A$261,"")</f>
        <v>Concurso Público para Professor Adjunto</v>
      </c>
      <c r="B26" s="374"/>
      <c r="C26" s="374"/>
      <c r="D26" s="374"/>
      <c r="E26" s="374"/>
      <c r="F26" s="374"/>
      <c r="G26" s="374"/>
      <c r="H26" s="374" t="str">
        <f>IF('[1]p24'!$B$262&lt;&gt;0,'[1]p24'!$B$262,"")</f>
        <v>Banca examinadora de concurso público para professor do ensino superior</v>
      </c>
      <c r="I26" s="374"/>
      <c r="J26" s="374"/>
      <c r="K26" s="374"/>
      <c r="L26" s="374"/>
      <c r="M26" s="374"/>
      <c r="N26" s="374"/>
      <c r="O26" s="374"/>
      <c r="P26" s="374"/>
      <c r="Q26" s="374"/>
      <c r="R26" s="40">
        <f>IF('[1]p24'!$J$261&lt;&gt;0,'[1]p24'!$J$261,"")</f>
      </c>
      <c r="S26" s="40">
        <f>IF('[1]p24'!$K$261&lt;&gt;0,'[1]p24'!$K$261,"")</f>
        <v>38531</v>
      </c>
    </row>
    <row r="27" spans="1:19" s="3" customFormat="1" ht="13.5" customHeight="1">
      <c r="A27" s="374" t="str">
        <f>IF('[1]p24'!$A$264&lt;&gt;0,'[1]p24'!$A$264,"")</f>
        <v>Concurso Público para Professor Assistente</v>
      </c>
      <c r="B27" s="374"/>
      <c r="C27" s="374"/>
      <c r="D27" s="374"/>
      <c r="E27" s="374"/>
      <c r="F27" s="374"/>
      <c r="G27" s="374"/>
      <c r="H27" s="374" t="str">
        <f>IF('[1]p24'!$B$265&lt;&gt;0,'[1]p24'!$B$265,"")</f>
        <v>Banca examinadora de concurso público para professor do ensino superior</v>
      </c>
      <c r="I27" s="374"/>
      <c r="J27" s="374"/>
      <c r="K27" s="374"/>
      <c r="L27" s="374"/>
      <c r="M27" s="374"/>
      <c r="N27" s="374"/>
      <c r="O27" s="374"/>
      <c r="P27" s="374"/>
      <c r="Q27" s="374"/>
      <c r="R27" s="40">
        <f>IF('[1]p24'!$J$264&lt;&gt;0,'[1]p24'!$J$264,"")</f>
      </c>
      <c r="S27" s="40">
        <f>IF('[1]p24'!$K$264&lt;&gt;0,'[1]p24'!$K$264,"")</f>
        <v>38626</v>
      </c>
    </row>
    <row r="28" spans="1:19" s="3" customFormat="1" ht="13.5" customHeight="1">
      <c r="A28" s="374" t="str">
        <f>IF('[1]p24'!$A$267&lt;&gt;0,'[1]p24'!$A$267,"")</f>
        <v>Concurso Público para Professor Adjunto</v>
      </c>
      <c r="B28" s="374"/>
      <c r="C28" s="374"/>
      <c r="D28" s="374"/>
      <c r="E28" s="374"/>
      <c r="F28" s="374"/>
      <c r="G28" s="374"/>
      <c r="H28" s="374" t="str">
        <f>IF('[1]p24'!$B$268&lt;&gt;0,'[1]p24'!$B$268,"")</f>
        <v>Banca examinadora de concurso público para professor do ensino superior</v>
      </c>
      <c r="I28" s="374"/>
      <c r="J28" s="374"/>
      <c r="K28" s="374"/>
      <c r="L28" s="374"/>
      <c r="M28" s="374"/>
      <c r="N28" s="374"/>
      <c r="O28" s="374"/>
      <c r="P28" s="374"/>
      <c r="Q28" s="374"/>
      <c r="R28" s="40">
        <f>IF('[1]p24'!$J$267&lt;&gt;0,'[1]p24'!$J$267,"")</f>
      </c>
      <c r="S28" s="40">
        <f>IF('[1]p24'!$K$267&lt;&gt;0,'[1]p24'!$K$267,"")</f>
        <v>38657</v>
      </c>
    </row>
    <row r="29" spans="1:19" s="3" customFormat="1" ht="13.5" customHeight="1">
      <c r="A29" s="374" t="str">
        <f>IF('[1]p24'!$A$270&lt;&gt;0,'[1]p24'!$A$270,"")</f>
        <v>Concurso Público para Professor Titular</v>
      </c>
      <c r="B29" s="374"/>
      <c r="C29" s="374"/>
      <c r="D29" s="374"/>
      <c r="E29" s="374"/>
      <c r="F29" s="374"/>
      <c r="G29" s="374"/>
      <c r="H29" s="374" t="str">
        <f>IF('[1]p24'!$B$271&lt;&gt;0,'[1]p24'!$B$271,"")</f>
        <v>Banca examinadora de concurso público para professor titular</v>
      </c>
      <c r="I29" s="374"/>
      <c r="J29" s="374"/>
      <c r="K29" s="374"/>
      <c r="L29" s="374"/>
      <c r="M29" s="374"/>
      <c r="N29" s="374"/>
      <c r="O29" s="374"/>
      <c r="P29" s="374"/>
      <c r="Q29" s="374"/>
      <c r="R29" s="40">
        <f>IF('[1]p24'!$J$270&lt;&gt;0,'[1]p24'!$J$270,"")</f>
      </c>
      <c r="S29" s="40">
        <f>IF('[1]p24'!$K$270&lt;&gt;0,'[1]p24'!$K$270,"")</f>
        <v>38657</v>
      </c>
    </row>
    <row r="30" spans="1:19" s="3" customFormat="1" ht="13.5" customHeight="1">
      <c r="A30" s="374" t="str">
        <f>IF('[1]p24'!$A$273&lt;&gt;0,'[1]p24'!$A$273,"")</f>
        <v>Exame de Qualificação</v>
      </c>
      <c r="B30" s="374"/>
      <c r="C30" s="374"/>
      <c r="D30" s="374"/>
      <c r="E30" s="374"/>
      <c r="F30" s="374"/>
      <c r="G30" s="374"/>
      <c r="H30" s="374" t="str">
        <f>IF('[1]p24'!$B$274&lt;&gt;0,'[1]p24'!$B$274,"")</f>
        <v>Banca de seleção de alunos para o doutorado</v>
      </c>
      <c r="I30" s="374"/>
      <c r="J30" s="374"/>
      <c r="K30" s="374"/>
      <c r="L30" s="374"/>
      <c r="M30" s="374"/>
      <c r="N30" s="374"/>
      <c r="O30" s="374"/>
      <c r="P30" s="374"/>
      <c r="Q30" s="374"/>
      <c r="R30" s="40">
        <f>IF('[1]p24'!$J$273&lt;&gt;0,'[1]p24'!$J$273,"")</f>
      </c>
      <c r="S30" s="40">
        <f>IF('[1]p24'!$K$273&lt;&gt;0,'[1]p24'!$K$273,"")</f>
        <v>38622</v>
      </c>
    </row>
    <row r="31" spans="1:19" s="3" customFormat="1" ht="13.5" customHeight="1">
      <c r="A31" s="374">
        <f>IF('[1]p24'!$A$276&lt;&gt;0,'[1]p24'!$A$276,"")</f>
      </c>
      <c r="B31" s="374"/>
      <c r="C31" s="374"/>
      <c r="D31" s="374"/>
      <c r="E31" s="374"/>
      <c r="F31" s="374"/>
      <c r="G31" s="374"/>
      <c r="H31" s="374">
        <f>IF('[1]p24'!$B$277&lt;&gt;0,'[1]p24'!$B$277,"")</f>
      </c>
      <c r="I31" s="374"/>
      <c r="J31" s="374"/>
      <c r="K31" s="374"/>
      <c r="L31" s="374"/>
      <c r="M31" s="374"/>
      <c r="N31" s="374"/>
      <c r="O31" s="374"/>
      <c r="P31" s="374"/>
      <c r="Q31" s="374"/>
      <c r="R31" s="40">
        <f>IF('[1]p24'!$J$276&lt;&gt;0,'[1]p24'!$J$276,"")</f>
      </c>
      <c r="S31" s="40">
        <f>IF('[1]p24'!$K$276&lt;&gt;0,'[1]p24'!$K$276,"")</f>
      </c>
    </row>
    <row r="32" spans="1:19" s="51" customFormat="1" ht="14.25" customHeight="1">
      <c r="A32" s="375" t="str">
        <f>T('[1]p31'!$C$13:$G$13)</f>
        <v>Vanio Fragoso de Melo</v>
      </c>
      <c r="B32" s="375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</row>
    <row r="33" spans="1:19" s="3" customFormat="1" ht="13.5" customHeight="1">
      <c r="A33" s="374" t="str">
        <f>IF('[1]p31'!$A$258&lt;&gt;0,'[1]p31'!$A$258,"")</f>
        <v>Defesa da aluna Thiciany M. Iwano</v>
      </c>
      <c r="B33" s="374"/>
      <c r="C33" s="374"/>
      <c r="D33" s="374"/>
      <c r="E33" s="374"/>
      <c r="F33" s="374"/>
      <c r="G33" s="374"/>
      <c r="H33" s="374" t="str">
        <f>IF('[1]p31'!$B$259&lt;&gt;0,'[1]p31'!$B$259,"")</f>
        <v>Banca examinadora de dissertação</v>
      </c>
      <c r="I33" s="374"/>
      <c r="J33" s="374"/>
      <c r="K33" s="374"/>
      <c r="L33" s="374"/>
      <c r="M33" s="374"/>
      <c r="N33" s="374"/>
      <c r="O33" s="374"/>
      <c r="P33" s="374"/>
      <c r="Q33" s="374"/>
      <c r="R33" s="40">
        <f>IF('[1]p31'!$J$258&lt;&gt;0,'[1]p31'!$J$258,"")</f>
      </c>
      <c r="S33" s="40">
        <f>IF('[1]p31'!$K$258&lt;&gt;0,'[1]p31'!$K$258,"")</f>
        <v>38642</v>
      </c>
    </row>
    <row r="34" spans="1:19" s="3" customFormat="1" ht="13.5" customHeight="1">
      <c r="A34" s="374" t="str">
        <f>IF('[1]p31'!$A$261&lt;&gt;0,'[1]p31'!$A$261,"")</f>
        <v>Concurso Público para Professor Efetivo da UFAL</v>
      </c>
      <c r="B34" s="374"/>
      <c r="C34" s="374"/>
      <c r="D34" s="374"/>
      <c r="E34" s="374"/>
      <c r="F34" s="374"/>
      <c r="G34" s="374"/>
      <c r="H34" s="374" t="str">
        <f>IF('[1]p31'!$B$262&lt;&gt;0,'[1]p31'!$B$262,"")</f>
        <v>Banca examinadora de concurso público para professor do ensino superior</v>
      </c>
      <c r="I34" s="374"/>
      <c r="J34" s="374"/>
      <c r="K34" s="374"/>
      <c r="L34" s="374"/>
      <c r="M34" s="374"/>
      <c r="N34" s="374"/>
      <c r="O34" s="374"/>
      <c r="P34" s="374"/>
      <c r="Q34" s="374"/>
      <c r="R34" s="40">
        <f>IF('[1]p31'!$J$261&lt;&gt;0,'[1]p31'!$J$261,"")</f>
      </c>
      <c r="S34" s="40">
        <f>IF('[1]p31'!$K$261&lt;&gt;0,'[1]p31'!$K$261,"")</f>
        <v>38575</v>
      </c>
    </row>
  </sheetData>
  <sheetProtection password="CA19" sheet="1" objects="1" scenarios="1"/>
  <mergeCells count="58">
    <mergeCell ref="A24:S24"/>
    <mergeCell ref="A34:G34"/>
    <mergeCell ref="H34:Q34"/>
    <mergeCell ref="A32:S32"/>
    <mergeCell ref="A33:G33"/>
    <mergeCell ref="H33:Q33"/>
    <mergeCell ref="A27:G27"/>
    <mergeCell ref="H27:Q27"/>
    <mergeCell ref="A28:G28"/>
    <mergeCell ref="A25:G25"/>
    <mergeCell ref="A14:G14"/>
    <mergeCell ref="H14:Q14"/>
    <mergeCell ref="A13:S13"/>
    <mergeCell ref="A21:S21"/>
    <mergeCell ref="A16:S16"/>
    <mergeCell ref="A17:S17"/>
    <mergeCell ref="A15:G15"/>
    <mergeCell ref="H15:Q15"/>
    <mergeCell ref="A18:G18"/>
    <mergeCell ref="H18:Q18"/>
    <mergeCell ref="A6:S6"/>
    <mergeCell ref="A1:S1"/>
    <mergeCell ref="A2:S2"/>
    <mergeCell ref="A3:E3"/>
    <mergeCell ref="F3:Q3"/>
    <mergeCell ref="A4:S4"/>
    <mergeCell ref="H5:Q5"/>
    <mergeCell ref="A5:G5"/>
    <mergeCell ref="A7:G7"/>
    <mergeCell ref="H7:Q7"/>
    <mergeCell ref="A8:G8"/>
    <mergeCell ref="H8:Q8"/>
    <mergeCell ref="A9:G9"/>
    <mergeCell ref="H9:Q9"/>
    <mergeCell ref="A12:G12"/>
    <mergeCell ref="H12:Q12"/>
    <mergeCell ref="A10:G10"/>
    <mergeCell ref="H10:Q10"/>
    <mergeCell ref="A11:G11"/>
    <mergeCell ref="H11:Q11"/>
    <mergeCell ref="A19:G19"/>
    <mergeCell ref="H19:Q19"/>
    <mergeCell ref="A20:G20"/>
    <mergeCell ref="H20:Q20"/>
    <mergeCell ref="A23:G23"/>
    <mergeCell ref="H23:Q23"/>
    <mergeCell ref="A22:G22"/>
    <mergeCell ref="H22:Q22"/>
    <mergeCell ref="H25:Q25"/>
    <mergeCell ref="A26:G26"/>
    <mergeCell ref="H26:Q26"/>
    <mergeCell ref="H28:Q28"/>
    <mergeCell ref="A31:G31"/>
    <mergeCell ref="H31:Q31"/>
    <mergeCell ref="A29:G29"/>
    <mergeCell ref="H29:Q29"/>
    <mergeCell ref="A30:G30"/>
    <mergeCell ref="H30:Q30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0"/>
  <sheetViews>
    <sheetView workbookViewId="0" topLeftCell="A1">
      <selection activeCell="F3" sqref="F3:Q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5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62" t="s">
        <v>189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4"/>
    </row>
    <row r="2" spans="1:19" ht="13.5" thickBot="1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</row>
    <row r="3" spans="1:19" ht="13.5" thickBot="1">
      <c r="A3" s="366" t="s">
        <v>103</v>
      </c>
      <c r="B3" s="367"/>
      <c r="C3" s="367"/>
      <c r="D3" s="367"/>
      <c r="E3" s="368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70"/>
      <c r="R3" s="42" t="s">
        <v>85</v>
      </c>
      <c r="S3" s="41" t="str">
        <f>'[1]p1'!$H$4</f>
        <v>2005.1</v>
      </c>
    </row>
    <row r="4" spans="1:19" s="1" customFormat="1" ht="12.75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</row>
    <row r="5" spans="1:19" s="8" customFormat="1" ht="13.5" thickBo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</row>
    <row r="6" spans="1:19" ht="13.5" thickBot="1">
      <c r="A6" s="378" t="s">
        <v>12</v>
      </c>
      <c r="B6" s="378"/>
      <c r="C6" s="378"/>
      <c r="D6" s="378"/>
      <c r="E6" s="378"/>
      <c r="F6" s="378"/>
      <c r="G6" s="378"/>
      <c r="H6" s="378"/>
      <c r="I6" s="378" t="s">
        <v>25</v>
      </c>
      <c r="J6" s="378"/>
      <c r="K6" s="378"/>
      <c r="L6" s="378"/>
      <c r="M6" s="378"/>
      <c r="N6" s="378"/>
      <c r="O6" s="378"/>
      <c r="P6" s="378"/>
      <c r="Q6" s="378"/>
      <c r="R6" s="38" t="s">
        <v>19</v>
      </c>
      <c r="S6" s="35" t="s">
        <v>26</v>
      </c>
    </row>
    <row r="7" spans="1:19" s="51" customFormat="1" ht="14.25" customHeight="1">
      <c r="A7" s="359" t="str">
        <f>T('[1]p1'!$C$13:$G$13)</f>
        <v>Alciônio Saldanha de Oliveira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1"/>
    </row>
    <row r="8" spans="1:19" s="3" customFormat="1" ht="13.5" customHeight="1">
      <c r="A8" s="374" t="str">
        <f>IF('[1]p1'!$A$234&lt;&gt;0,'[1]p1'!$A$234,"")</f>
        <v>Cálculo Diferencial e Integral III</v>
      </c>
      <c r="B8" s="374"/>
      <c r="C8" s="374"/>
      <c r="D8" s="374"/>
      <c r="E8" s="374"/>
      <c r="F8" s="374"/>
      <c r="G8" s="374"/>
      <c r="H8" s="374"/>
      <c r="I8" s="351" t="str">
        <f>IF('[1]p1'!$B$235&lt;&gt;0,'[1]p1'!$B$235,"")</f>
        <v>Coordenação de disciplina</v>
      </c>
      <c r="J8" s="352"/>
      <c r="K8" s="352"/>
      <c r="L8" s="352"/>
      <c r="M8" s="352"/>
      <c r="N8" s="352"/>
      <c r="O8" s="352"/>
      <c r="P8" s="352"/>
      <c r="Q8" s="353"/>
      <c r="R8" s="40">
        <f>IF('[1]p1'!$J$234&lt;&gt;0,'[1]p1'!$J$234,"")</f>
        <v>38537</v>
      </c>
      <c r="S8" s="40">
        <f>IF('[1]p1'!$K$234&lt;&gt;0,'[1]p1'!$K$234,"")</f>
        <v>38660</v>
      </c>
    </row>
    <row r="9" spans="1:19" s="3" customFormat="1" ht="13.5" customHeight="1">
      <c r="A9" s="351" t="str">
        <f>IF('[1]p1'!$A$237&lt;&gt;0,'[1]p1'!$A$237,"")</f>
        <v>Projeto: Contextualizando a Matemática - PROLICEN</v>
      </c>
      <c r="B9" s="352"/>
      <c r="C9" s="352"/>
      <c r="D9" s="352"/>
      <c r="E9" s="352"/>
      <c r="F9" s="352"/>
      <c r="G9" s="352"/>
      <c r="H9" s="352"/>
      <c r="I9" s="351" t="str">
        <f>IF('[1]p1'!$B$238&lt;&gt;0,'[1]p1'!$B$238,"")</f>
        <v>Participação em equipe executora e projetos de monitoria, PROLICEN, PROIN ou PET no âmbito do Departamento ou Curso</v>
      </c>
      <c r="J9" s="352"/>
      <c r="K9" s="352"/>
      <c r="L9" s="352"/>
      <c r="M9" s="352"/>
      <c r="N9" s="352"/>
      <c r="O9" s="352"/>
      <c r="P9" s="352"/>
      <c r="Q9" s="353"/>
      <c r="R9" s="40">
        <f>IF('[1]p1'!$J$237&lt;&gt;0,'[1]p1'!$J$237,"")</f>
        <v>38537</v>
      </c>
      <c r="S9" s="40">
        <f>IF('[1]p1'!$K$237&lt;&gt;0,'[1]p1'!$K$237,"")</f>
        <v>38660</v>
      </c>
    </row>
    <row r="10" spans="1:19" s="3" customFormat="1" ht="13.5" customHeight="1">
      <c r="A10" s="351">
        <f>IF('[1]p1'!$A$240&lt;&gt;0,'[1]p1'!$A$240,"")</f>
      </c>
      <c r="B10" s="352"/>
      <c r="C10" s="352"/>
      <c r="D10" s="352"/>
      <c r="E10" s="352"/>
      <c r="F10" s="352"/>
      <c r="G10" s="352"/>
      <c r="H10" s="352"/>
      <c r="I10" s="351">
        <f>IF('[1]p1'!$B$241&lt;&gt;0,'[1]p1'!$B$241,"")</f>
      </c>
      <c r="J10" s="352"/>
      <c r="K10" s="352"/>
      <c r="L10" s="352"/>
      <c r="M10" s="352"/>
      <c r="N10" s="352"/>
      <c r="O10" s="352"/>
      <c r="P10" s="352"/>
      <c r="Q10" s="353"/>
      <c r="R10" s="40">
        <f>IF('[1]p1'!$J$240&lt;&gt;0,'[1]p1'!$J$240,"")</f>
      </c>
      <c r="S10" s="40">
        <f>IF('[1]p1'!$K$240&lt;&gt;0,'[1]p1'!$K$240,"")</f>
      </c>
    </row>
    <row r="11" spans="1:19" s="51" customFormat="1" ht="13.5" customHeight="1">
      <c r="A11" s="354" t="str">
        <f>T('[1]p3'!$C$13:$G$13)</f>
        <v>Amanda dos Santos Gomes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6"/>
    </row>
    <row r="12" spans="1:19" s="3" customFormat="1" ht="13.5" customHeight="1">
      <c r="A12" s="374" t="str">
        <f>IF('[1]p3'!$A$234&lt;&gt;0,'[1]p3'!$A$234,"")</f>
        <v>Probabilidade e Estatística </v>
      </c>
      <c r="B12" s="374"/>
      <c r="C12" s="374"/>
      <c r="D12" s="374"/>
      <c r="E12" s="374"/>
      <c r="F12" s="374"/>
      <c r="G12" s="374"/>
      <c r="H12" s="374"/>
      <c r="I12" s="351" t="str">
        <f>IF('[1]p3'!$B$235&lt;&gt;0,'[1]p3'!$B$235,"")</f>
        <v>Coordenação de disciplina</v>
      </c>
      <c r="J12" s="352"/>
      <c r="K12" s="352"/>
      <c r="L12" s="352"/>
      <c r="M12" s="352"/>
      <c r="N12" s="352"/>
      <c r="O12" s="352"/>
      <c r="P12" s="352"/>
      <c r="Q12" s="353"/>
      <c r="R12" s="40">
        <f>IF('[1]p3'!$J$234&lt;&gt;0,'[1]p3'!$J$234,"")</f>
        <v>38581</v>
      </c>
      <c r="S12" s="40">
        <f>IF('[1]p3'!$K$234&lt;&gt;0,'[1]p3'!$K$234,"")</f>
        <v>38684</v>
      </c>
    </row>
    <row r="13" spans="1:19" s="3" customFormat="1" ht="13.5" customHeight="1">
      <c r="A13" s="351">
        <f>IF('[1]p3'!$A$237&lt;&gt;0,'[1]p3'!$A$237,"")</f>
      </c>
      <c r="B13" s="352"/>
      <c r="C13" s="352"/>
      <c r="D13" s="352"/>
      <c r="E13" s="352"/>
      <c r="F13" s="352"/>
      <c r="G13" s="352"/>
      <c r="H13" s="352"/>
      <c r="I13" s="351">
        <f>IF('[1]p3'!$B$238&lt;&gt;0,'[1]p3'!$B$238,"")</f>
      </c>
      <c r="J13" s="352"/>
      <c r="K13" s="352"/>
      <c r="L13" s="352"/>
      <c r="M13" s="352"/>
      <c r="N13" s="352"/>
      <c r="O13" s="352"/>
      <c r="P13" s="352"/>
      <c r="Q13" s="353"/>
      <c r="R13" s="40">
        <f>IF('[1]p3'!$J$237&lt;&gt;0,'[1]p3'!$J$237,"")</f>
      </c>
      <c r="S13" s="40">
        <f>IF('[1]p3'!$K$237&lt;&gt;0,'[1]p3'!$K$237,"")</f>
      </c>
    </row>
    <row r="14" spans="1:19" s="51" customFormat="1" ht="13.5" customHeight="1">
      <c r="A14" s="354" t="str">
        <f>T('[1]p4'!$C$13:$G$13)</f>
        <v>Amauri Araújo Cruz</v>
      </c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6"/>
    </row>
    <row r="15" spans="1:19" s="3" customFormat="1" ht="13.5" customHeight="1">
      <c r="A15" s="374" t="str">
        <f>IF('[1]p4'!$A$234&lt;&gt;0,'[1]p4'!$A$234,"")</f>
        <v>Álgebra Linear I</v>
      </c>
      <c r="B15" s="374"/>
      <c r="C15" s="374"/>
      <c r="D15" s="374"/>
      <c r="E15" s="374"/>
      <c r="F15" s="374"/>
      <c r="G15" s="374"/>
      <c r="H15" s="374"/>
      <c r="I15" s="351" t="str">
        <f>IF('[1]p4'!$B$235&lt;&gt;0,'[1]p4'!$B$235,"")</f>
        <v>Coordenação de disciplina</v>
      </c>
      <c r="J15" s="352"/>
      <c r="K15" s="352"/>
      <c r="L15" s="352"/>
      <c r="M15" s="352"/>
      <c r="N15" s="352"/>
      <c r="O15" s="352"/>
      <c r="P15" s="352"/>
      <c r="Q15" s="353"/>
      <c r="R15" s="40">
        <f>IF('[1]p4'!$J$234&lt;&gt;0,'[1]p4'!$J$234,"")</f>
      </c>
      <c r="S15" s="40">
        <f>IF('[1]p4'!$K$234&lt;&gt;0,'[1]p4'!$K$234,"")</f>
      </c>
    </row>
    <row r="16" spans="1:19" s="3" customFormat="1" ht="13.5" customHeight="1">
      <c r="A16" s="351" t="str">
        <f>IF('[1]p4'!$A$237&lt;&gt;0,'[1]p4'!$A$237,"")</f>
        <v>Projeto: Contextualizando a Matemática - PROLICEN</v>
      </c>
      <c r="B16" s="352"/>
      <c r="C16" s="352"/>
      <c r="D16" s="352"/>
      <c r="E16" s="352"/>
      <c r="F16" s="352"/>
      <c r="G16" s="352"/>
      <c r="H16" s="352"/>
      <c r="I16" s="351" t="str">
        <f>IF('[1]p4'!$B$238&lt;&gt;0,'[1]p4'!$B$238,"")</f>
        <v>Participação em equipe executora e projetos de monitoria, PROLICEN, PROIN ou PET no âmbito do Departamento ou Curso</v>
      </c>
      <c r="J16" s="352"/>
      <c r="K16" s="352"/>
      <c r="L16" s="352"/>
      <c r="M16" s="352"/>
      <c r="N16" s="352"/>
      <c r="O16" s="352"/>
      <c r="P16" s="352"/>
      <c r="Q16" s="353"/>
      <c r="R16" s="40">
        <f>IF('[1]p4'!$J$237&lt;&gt;0,'[1]p4'!$J$237,"")</f>
        <v>38537</v>
      </c>
      <c r="S16" s="40">
        <f>IF('[1]p4'!$K$237&lt;&gt;0,'[1]p4'!$K$237,"")</f>
        <v>38660</v>
      </c>
    </row>
    <row r="17" spans="1:19" s="3" customFormat="1" ht="13.5" customHeight="1">
      <c r="A17" s="351">
        <f>IF('[1]p4'!$A$240&lt;&gt;0,'[1]p4'!$A$240,"")</f>
      </c>
      <c r="B17" s="352"/>
      <c r="C17" s="352"/>
      <c r="D17" s="352"/>
      <c r="E17" s="352"/>
      <c r="F17" s="352"/>
      <c r="G17" s="352"/>
      <c r="H17" s="352"/>
      <c r="I17" s="351">
        <f>IF('[1]p4'!$B$241&lt;&gt;0,'[1]p4'!$B$241,"")</f>
      </c>
      <c r="J17" s="352"/>
      <c r="K17" s="352"/>
      <c r="L17" s="352"/>
      <c r="M17" s="352"/>
      <c r="N17" s="352"/>
      <c r="O17" s="352"/>
      <c r="P17" s="352"/>
      <c r="Q17" s="353"/>
      <c r="R17" s="40">
        <f>IF('[1]p4'!$J$240&lt;&gt;0,'[1]p4'!$J$240,"")</f>
      </c>
      <c r="S17" s="40">
        <f>IF('[1]p4'!$K$240&lt;&gt;0,'[1]p4'!$K$240,"")</f>
      </c>
    </row>
    <row r="18" spans="1:19" s="51" customFormat="1" ht="13.5" customHeight="1">
      <c r="A18" s="354" t="str">
        <f>T('[1]p5'!$C$13:$G$13)</f>
        <v>Antônio José da Silva</v>
      </c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6"/>
    </row>
    <row r="19" spans="1:19" s="3" customFormat="1" ht="13.5" customHeight="1">
      <c r="A19" s="351" t="str">
        <f>IF('[1]p5'!$A$240&lt;&gt;0,'[1]p5'!$A$240,"")</f>
        <v>Comissão do DME - Comissão de Avaliação Docente - Alexsandro Bezerra Cavalcanti</v>
      </c>
      <c r="B19" s="352"/>
      <c r="C19" s="352"/>
      <c r="D19" s="352"/>
      <c r="E19" s="352"/>
      <c r="F19" s="352"/>
      <c r="G19" s="352"/>
      <c r="H19" s="352"/>
      <c r="I19" s="351" t="str">
        <f>IF('[1]p5'!$B$241&lt;&gt;0,'[1]p5'!$B$241,"")</f>
        <v>Participação em comissões acadêmicas, assessorias e consultorias que tratem de assuntos de abrangência do centro por designação do chefe</v>
      </c>
      <c r="J19" s="352"/>
      <c r="K19" s="352"/>
      <c r="L19" s="352"/>
      <c r="M19" s="352"/>
      <c r="N19" s="352"/>
      <c r="O19" s="352"/>
      <c r="P19" s="352"/>
      <c r="Q19" s="353"/>
      <c r="R19" s="40">
        <f>IF('[1]p5'!$J$240&lt;&gt;0,'[1]p5'!$J$240,"")</f>
        <v>37414</v>
      </c>
      <c r="S19" s="40">
        <f>IF('[1]p5'!$K$240&lt;&gt;0,'[1]p5'!$K$240,"")</f>
        <v>38509</v>
      </c>
    </row>
    <row r="20" spans="1:19" s="3" customFormat="1" ht="13.5" customHeight="1">
      <c r="A20" s="351" t="str">
        <f>IF('[1]p5'!$A$243&lt;&gt;0,'[1]p5'!$A$243,"")</f>
        <v>Comissão do DME - Comissão de Avaliação Docente - Gilberto da Silva Matos</v>
      </c>
      <c r="B20" s="352"/>
      <c r="C20" s="352"/>
      <c r="D20" s="352"/>
      <c r="E20" s="352"/>
      <c r="F20" s="352"/>
      <c r="G20" s="352"/>
      <c r="H20" s="352"/>
      <c r="I20" s="351" t="str">
        <f>IF('[1]p5'!$B$244&lt;&gt;0,'[1]p5'!$B$244,"")</f>
        <v>Participação em comissões acadêmicas, assessorias e consultorias que tratem de assuntos de abrangência do centro por designação do chefe</v>
      </c>
      <c r="J20" s="352"/>
      <c r="K20" s="352"/>
      <c r="L20" s="352"/>
      <c r="M20" s="352"/>
      <c r="N20" s="352"/>
      <c r="O20" s="352"/>
      <c r="P20" s="352"/>
      <c r="Q20" s="353"/>
      <c r="R20" s="40">
        <f>IF('[1]p5'!$J$243&lt;&gt;0,'[1]p5'!$J$243,"")</f>
        <v>37414</v>
      </c>
      <c r="S20" s="40">
        <f>IF('[1]p5'!$K$243&lt;&gt;0,'[1]p5'!$K$243,"")</f>
        <v>38509</v>
      </c>
    </row>
    <row r="21" spans="1:19" s="3" customFormat="1" ht="13.5" customHeight="1">
      <c r="A21" s="351" t="str">
        <f>IF('[1]p5'!$A$246&lt;&gt;0,'[1]p5'!$A$246,"")</f>
        <v>Comissão do DME - Comissão de Avaliação Docente - Sérgio Mota Alves</v>
      </c>
      <c r="B21" s="352"/>
      <c r="C21" s="352"/>
      <c r="D21" s="352"/>
      <c r="E21" s="352"/>
      <c r="F21" s="352"/>
      <c r="G21" s="352"/>
      <c r="H21" s="353"/>
      <c r="I21" s="351" t="str">
        <f>IF('[1]p5'!$B$247&lt;&gt;0,'[1]p5'!$B$247,"")</f>
        <v>Participação em comissões acadêmicas, assessorias e consultorias que tratem de assuntos de abrangência do centro por designação do chefe</v>
      </c>
      <c r="J21" s="352"/>
      <c r="K21" s="352"/>
      <c r="L21" s="352"/>
      <c r="M21" s="352"/>
      <c r="N21" s="352"/>
      <c r="O21" s="352"/>
      <c r="P21" s="352"/>
      <c r="Q21" s="353"/>
      <c r="R21" s="40">
        <f>IF('[1]p5'!$J$246&lt;&gt;0,'[1]p5'!$J$246,"")</f>
        <v>37414</v>
      </c>
      <c r="S21" s="40">
        <f>IF('[1]p5'!$K$246&lt;&gt;0,'[1]p5'!$K$246,"")</f>
        <v>38509</v>
      </c>
    </row>
    <row r="22" spans="1:19" s="3" customFormat="1" ht="13.5" customHeight="1">
      <c r="A22" s="351" t="str">
        <f>IF('[1]p5'!$A$249&lt;&gt;0,'[1]p5'!$A$249,"")</f>
        <v>Comissão do DME - Comissão de Avaliação Docente - Joseílson Raimundo de Lima</v>
      </c>
      <c r="B22" s="352"/>
      <c r="C22" s="352"/>
      <c r="D22" s="352"/>
      <c r="E22" s="352"/>
      <c r="F22" s="352"/>
      <c r="G22" s="352"/>
      <c r="H22" s="352"/>
      <c r="I22" s="351" t="str">
        <f>IF('[1]p5'!$B$250&lt;&gt;0,'[1]p5'!$B$250,"")</f>
        <v>Participação em comissões acadêmicas, assessorias e consultorias que tratem de assuntos de abrangência do centro por designação do chefe</v>
      </c>
      <c r="J22" s="352"/>
      <c r="K22" s="352"/>
      <c r="L22" s="352"/>
      <c r="M22" s="352"/>
      <c r="N22" s="352"/>
      <c r="O22" s="352"/>
      <c r="P22" s="352"/>
      <c r="Q22" s="353"/>
      <c r="R22" s="40">
        <f>IF('[1]p5'!$J$249&lt;&gt;0,'[1]p5'!$J$249,"")</f>
        <v>37474</v>
      </c>
      <c r="S22" s="40">
        <f>IF('[1]p5'!$K$249&lt;&gt;0,'[1]p5'!$K$249,"")</f>
        <v>38569</v>
      </c>
    </row>
    <row r="23" spans="1:19" s="3" customFormat="1" ht="13.5" customHeight="1">
      <c r="A23" s="351">
        <f>IF('[1]p5'!$A$252&lt;&gt;0,'[1]p5'!$A$252,"")</f>
      </c>
      <c r="B23" s="352"/>
      <c r="C23" s="352"/>
      <c r="D23" s="352"/>
      <c r="E23" s="352"/>
      <c r="F23" s="352"/>
      <c r="G23" s="352"/>
      <c r="H23" s="352"/>
      <c r="I23" s="351">
        <f>IF('[1]p5'!$B$253&lt;&gt;0,'[1]p5'!$B$253,"")</f>
      </c>
      <c r="J23" s="352"/>
      <c r="K23" s="352"/>
      <c r="L23" s="352"/>
      <c r="M23" s="352"/>
      <c r="N23" s="352"/>
      <c r="O23" s="352"/>
      <c r="P23" s="352"/>
      <c r="Q23" s="353"/>
      <c r="R23" s="40">
        <f>IF('[1]p5'!$J$252&lt;&gt;0,'[1]p5'!$J$252,"")</f>
      </c>
      <c r="S23" s="40">
        <f>IF('[1]p5'!$K$252&lt;&gt;0,'[1]p5'!$K$252,"")</f>
      </c>
    </row>
    <row r="24" spans="1:19" s="51" customFormat="1" ht="13.5" customHeight="1">
      <c r="A24" s="354" t="str">
        <f>T('[1]p11'!$C$13:$G$13)</f>
        <v>Daniel Cordeiro de Morais Filho</v>
      </c>
      <c r="B24" s="355"/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6"/>
    </row>
    <row r="25" spans="1:19" s="3" customFormat="1" ht="13.5" customHeight="1">
      <c r="A25" s="374" t="str">
        <f>IF('[1]p11'!$A$234&lt;&gt;0,'[1]p11'!$A$234,"")</f>
        <v>Revisor do American Mathematical Reviews</v>
      </c>
      <c r="B25" s="374"/>
      <c r="C25" s="374"/>
      <c r="D25" s="374"/>
      <c r="E25" s="374"/>
      <c r="F25" s="374"/>
      <c r="G25" s="374"/>
      <c r="H25" s="374"/>
      <c r="I25" s="351" t="str">
        <f>IF('[1]p11'!$B$235&lt;&gt;0,'[1]p11'!$B$235,"")</f>
        <v>Consultoria a revistas técnico-científicas ou artístico-culturais (árbitro)</v>
      </c>
      <c r="J25" s="352"/>
      <c r="K25" s="352"/>
      <c r="L25" s="352"/>
      <c r="M25" s="352"/>
      <c r="N25" s="352"/>
      <c r="O25" s="352"/>
      <c r="P25" s="352"/>
      <c r="Q25" s="353"/>
      <c r="R25" s="40">
        <f>IF('[1]p11'!$J$234&lt;&gt;0,'[1]p11'!$J$234,"")</f>
        <v>36892</v>
      </c>
      <c r="S25" s="40">
        <f>IF('[1]p11'!$K$234&lt;&gt;0,'[1]p11'!$K$234,"")</f>
      </c>
    </row>
    <row r="26" spans="1:19" s="3" customFormat="1" ht="13.5" customHeight="1">
      <c r="A26" s="351" t="str">
        <f>IF('[1]p11'!$A$237&lt;&gt;0,'[1]p11'!$A$237,"")</f>
        <v>Consultor Externo do PIBIC/CNPQ da UEPB</v>
      </c>
      <c r="B26" s="352"/>
      <c r="C26" s="352"/>
      <c r="D26" s="352"/>
      <c r="E26" s="352"/>
      <c r="F26" s="352"/>
      <c r="G26" s="352"/>
      <c r="H26" s="352"/>
      <c r="I26" s="351">
        <f>IF('[1]p11'!$B$238&lt;&gt;0,'[1]p11'!$B$238,"")</f>
      </c>
      <c r="J26" s="352"/>
      <c r="K26" s="352"/>
      <c r="L26" s="352"/>
      <c r="M26" s="352"/>
      <c r="N26" s="352"/>
      <c r="O26" s="352"/>
      <c r="P26" s="352"/>
      <c r="Q26" s="353"/>
      <c r="R26" s="40">
        <f>IF('[1]p11'!$J$237&lt;&gt;0,'[1]p11'!$J$237,"")</f>
        <v>38657</v>
      </c>
      <c r="S26" s="40">
        <f>IF('[1]p11'!$K$237&lt;&gt;0,'[1]p11'!$K$237,"")</f>
        <v>38657</v>
      </c>
    </row>
    <row r="27" spans="1:19" s="3" customFormat="1" ht="13.5" customHeight="1">
      <c r="A27" s="351">
        <f>IF('[1]p11'!$A$240&lt;&gt;0,'[1]p11'!$A$240,"")</f>
      </c>
      <c r="B27" s="352"/>
      <c r="C27" s="352"/>
      <c r="D27" s="352"/>
      <c r="E27" s="352"/>
      <c r="F27" s="352"/>
      <c r="G27" s="352"/>
      <c r="H27" s="352"/>
      <c r="I27" s="351">
        <f>IF('[1]p11'!$B$241&lt;&gt;0,'[1]p11'!$B$241,"")</f>
      </c>
      <c r="J27" s="352"/>
      <c r="K27" s="352"/>
      <c r="L27" s="352"/>
      <c r="M27" s="352"/>
      <c r="N27" s="352"/>
      <c r="O27" s="352"/>
      <c r="P27" s="352"/>
      <c r="Q27" s="353"/>
      <c r="R27" s="40">
        <f>IF('[1]p11'!$J$240&lt;&gt;0,'[1]p11'!$J$240,"")</f>
      </c>
      <c r="S27" s="40">
        <f>IF('[1]p11'!$K$240&lt;&gt;0,'[1]p11'!$K$240,"")</f>
      </c>
    </row>
    <row r="28" spans="1:19" s="51" customFormat="1" ht="13.5" customHeight="1">
      <c r="A28" s="354" t="str">
        <f>T('[1]p14'!$C$13:$G$13)</f>
        <v>Francisco Antônio Morais de Souza</v>
      </c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6"/>
    </row>
    <row r="29" spans="1:19" s="3" customFormat="1" ht="13.5" customHeight="1">
      <c r="A29" s="374" t="str">
        <f>IF('[1]p14'!$A$234&lt;&gt;0,'[1]p14'!$A$234,"")</f>
        <v>Influência Local em Modelos de Regressão</v>
      </c>
      <c r="B29" s="374"/>
      <c r="C29" s="374"/>
      <c r="D29" s="374"/>
      <c r="E29" s="374"/>
      <c r="F29" s="374"/>
      <c r="G29" s="374"/>
      <c r="H29" s="374"/>
      <c r="I29" s="351" t="str">
        <f>IF('[1]p14'!$B$235&lt;&gt;0,'[1]p14'!$B$235,"")</f>
        <v>Dissertação defendida e aprovada sob a orientação de docente</v>
      </c>
      <c r="J29" s="352"/>
      <c r="K29" s="352"/>
      <c r="L29" s="352"/>
      <c r="M29" s="352"/>
      <c r="N29" s="352"/>
      <c r="O29" s="352"/>
      <c r="P29" s="352"/>
      <c r="Q29" s="353"/>
      <c r="R29" s="40">
        <f>IF('[1]p14'!$J$234&lt;&gt;0,'[1]p14'!$J$234,"")</f>
        <v>37625</v>
      </c>
      <c r="S29" s="40">
        <f>IF('[1]p14'!$K$234&lt;&gt;0,'[1]p14'!$K$234,"")</f>
        <v>38590</v>
      </c>
    </row>
    <row r="30" spans="1:19" s="3" customFormat="1" ht="13.5" customHeight="1">
      <c r="A30" s="351" t="str">
        <f>IF('[1]p14'!$A$237&lt;&gt;0,'[1]p14'!$A$237,"")</f>
        <v>A Geoestatística Aplicada à Avaliação e Caracterização de Reservatórios Petrolíferos</v>
      </c>
      <c r="B30" s="352"/>
      <c r="C30" s="352"/>
      <c r="D30" s="352"/>
      <c r="E30" s="352"/>
      <c r="F30" s="352"/>
      <c r="G30" s="352"/>
      <c r="H30" s="352"/>
      <c r="I30" s="351" t="str">
        <f>IF('[1]p14'!$B$238&lt;&gt;0,'[1]p14'!$B$238,"")</f>
        <v>Dissertação defendida e aprovada sob a orientação de docente</v>
      </c>
      <c r="J30" s="352"/>
      <c r="K30" s="352"/>
      <c r="L30" s="352"/>
      <c r="M30" s="352"/>
      <c r="N30" s="352"/>
      <c r="O30" s="352"/>
      <c r="P30" s="352"/>
      <c r="Q30" s="353"/>
      <c r="R30" s="40">
        <f>IF('[1]p14'!$J$237&lt;&gt;0,'[1]p14'!$J$237,"")</f>
        <v>37625</v>
      </c>
      <c r="S30" s="40">
        <f>IF('[1]p14'!$K$237&lt;&gt;0,'[1]p14'!$K$237,"")</f>
        <v>38639</v>
      </c>
    </row>
    <row r="31" spans="1:19" s="3" customFormat="1" ht="13.5" customHeight="1">
      <c r="A31" s="351">
        <f>IF('[1]p14'!$A$240&lt;&gt;0,'[1]p14'!$A$240,"")</f>
      </c>
      <c r="B31" s="352"/>
      <c r="C31" s="352"/>
      <c r="D31" s="352"/>
      <c r="E31" s="352"/>
      <c r="F31" s="352"/>
      <c r="G31" s="352"/>
      <c r="H31" s="352"/>
      <c r="I31" s="351">
        <f>IF('[1]p14'!$B$241&lt;&gt;0,'[1]p14'!$B$241,"")</f>
      </c>
      <c r="J31" s="352"/>
      <c r="K31" s="352"/>
      <c r="L31" s="352"/>
      <c r="M31" s="352"/>
      <c r="N31" s="352"/>
      <c r="O31" s="352"/>
      <c r="P31" s="352"/>
      <c r="Q31" s="353"/>
      <c r="R31" s="40">
        <f>IF('[1]p14'!$J$240&lt;&gt;0,'[1]p14'!$J$240,"")</f>
      </c>
      <c r="S31" s="40">
        <f>IF('[1]p14'!$K$240&lt;&gt;0,'[1]p14'!$K$240,"")</f>
      </c>
    </row>
    <row r="32" spans="1:19" s="51" customFormat="1" ht="13.5" customHeight="1">
      <c r="A32" s="354" t="str">
        <f>T('[1]p19'!$C$13:$G$13)</f>
        <v>José de Arimatéia Fernandes</v>
      </c>
      <c r="B32" s="355"/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6"/>
    </row>
    <row r="33" spans="1:19" s="3" customFormat="1" ht="13.5" customHeight="1">
      <c r="A33" s="374" t="str">
        <f>IF('[1]p19'!$A$234&lt;&gt;0,'[1]p19'!$A$234,"")</f>
        <v>Comissão de Bolsas da Pós-Graduação em Meteorologia</v>
      </c>
      <c r="B33" s="374"/>
      <c r="C33" s="374"/>
      <c r="D33" s="374"/>
      <c r="E33" s="374"/>
      <c r="F33" s="374"/>
      <c r="G33" s="374"/>
      <c r="H33" s="374"/>
      <c r="I33" s="351" t="str">
        <f>IF('[1]p19'!$B$235&lt;&gt;0,'[1]p19'!$B$235,"")</f>
        <v>Participação em comissões acadêmicas, assessorias e consultorias que tratem de assuntos de abrangência do centro por designação do chefe</v>
      </c>
      <c r="J33" s="352"/>
      <c r="K33" s="352"/>
      <c r="L33" s="352"/>
      <c r="M33" s="352"/>
      <c r="N33" s="352"/>
      <c r="O33" s="352"/>
      <c r="P33" s="352"/>
      <c r="Q33" s="353"/>
      <c r="R33" s="40">
        <f>IF('[1]p19'!$J$234&lt;&gt;0,'[1]p19'!$J$234,"")</f>
        <v>38131</v>
      </c>
      <c r="S33" s="40">
        <f>IF('[1]p19'!$K$234&lt;&gt;0,'[1]p19'!$K$234,"")</f>
      </c>
    </row>
    <row r="34" spans="1:19" s="3" customFormat="1" ht="13.5" customHeight="1">
      <c r="A34" s="351" t="str">
        <f>IF('[1]p19'!$A$237&lt;&gt;0,'[1]p19'!$A$237,"")</f>
        <v>Comissão de Bolsas da Pós-Graduação em Matemática</v>
      </c>
      <c r="B34" s="352"/>
      <c r="C34" s="352"/>
      <c r="D34" s="352"/>
      <c r="E34" s="352"/>
      <c r="F34" s="352"/>
      <c r="G34" s="352"/>
      <c r="H34" s="352"/>
      <c r="I34" s="351" t="str">
        <f>IF('[1]p19'!$B$238&lt;&gt;0,'[1]p19'!$B$238,"")</f>
        <v>Participação em comissões acadêmicas, assessorias e consultorias que tratem de assuntos de abrangência do centro por designação do chefe</v>
      </c>
      <c r="J34" s="352"/>
      <c r="K34" s="352"/>
      <c r="L34" s="352"/>
      <c r="M34" s="352"/>
      <c r="N34" s="352"/>
      <c r="O34" s="352"/>
      <c r="P34" s="352"/>
      <c r="Q34" s="353"/>
      <c r="R34" s="40">
        <f>IF('[1]p19'!$J$237&lt;&gt;0,'[1]p19'!$J$237,"")</f>
      </c>
      <c r="S34" s="40">
        <f>IF('[1]p19'!$K$237&lt;&gt;0,'[1]p19'!$K$237,"")</f>
      </c>
    </row>
    <row r="35" spans="1:19" s="51" customFormat="1" ht="13.5" customHeight="1">
      <c r="A35" s="354" t="str">
        <f>T('[1]p22'!$C$13:$G$13)</f>
        <v>José Luiz Neto</v>
      </c>
      <c r="B35" s="355"/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6"/>
    </row>
    <row r="36" spans="1:19" s="3" customFormat="1" ht="13.5" customHeight="1">
      <c r="A36" s="374" t="str">
        <f>IF('[1]p22'!$A$234&lt;&gt;0,'[1]p22'!$A$234,"")</f>
        <v>Programa Estudante Convênio - Rede Pública / PEC-RP</v>
      </c>
      <c r="B36" s="374"/>
      <c r="C36" s="374"/>
      <c r="D36" s="374"/>
      <c r="E36" s="374"/>
      <c r="F36" s="374"/>
      <c r="G36" s="374"/>
      <c r="H36" s="374"/>
      <c r="I36" s="351" t="str">
        <f>IF('[1]p22'!$B$235&lt;&gt;0,'[1]p22'!$B$235,"")</f>
        <v>Participação em equipe executora e projetos permanentes institucionais</v>
      </c>
      <c r="J36" s="352"/>
      <c r="K36" s="352"/>
      <c r="L36" s="352"/>
      <c r="M36" s="352"/>
      <c r="N36" s="352"/>
      <c r="O36" s="352"/>
      <c r="P36" s="352"/>
      <c r="Q36" s="353"/>
      <c r="R36" s="40">
        <f>IF('[1]p22'!$J$234&lt;&gt;0,'[1]p22'!$J$234,"")</f>
        <v>38537</v>
      </c>
      <c r="S36" s="40">
        <f>IF('[1]p22'!$K$234&lt;&gt;0,'[1]p22'!$K$234,"")</f>
        <v>38660</v>
      </c>
    </row>
    <row r="37" spans="1:19" s="3" customFormat="1" ht="13.5" customHeight="1">
      <c r="A37" s="351" t="str">
        <f>IF('[1]p22'!$A$237&lt;&gt;0,'[1]p22'!$A$237,"")</f>
        <v>Projeto a Monitoria no DME</v>
      </c>
      <c r="B37" s="352"/>
      <c r="C37" s="352"/>
      <c r="D37" s="352"/>
      <c r="E37" s="352"/>
      <c r="F37" s="352"/>
      <c r="G37" s="352"/>
      <c r="H37" s="352"/>
      <c r="I37" s="351" t="str">
        <f>IF('[1]p22'!$B$238&lt;&gt;0,'[1]p22'!$B$238,"")</f>
        <v>Participação em equipe executora e projetos de monitoria, PROLICEN, PROIN ou PET no âmbito do Departamento ou Curso</v>
      </c>
      <c r="J37" s="352"/>
      <c r="K37" s="352"/>
      <c r="L37" s="352"/>
      <c r="M37" s="352"/>
      <c r="N37" s="352"/>
      <c r="O37" s="352"/>
      <c r="P37" s="352"/>
      <c r="Q37" s="353"/>
      <c r="R37" s="40">
        <f>IF('[1]p22'!$J$237&lt;&gt;0,'[1]p22'!$J$237,"")</f>
        <v>38537</v>
      </c>
      <c r="S37" s="40">
        <f>IF('[1]p22'!$K$237&lt;&gt;0,'[1]p22'!$K$237,"")</f>
        <v>38660</v>
      </c>
    </row>
    <row r="38" spans="1:19" s="3" customFormat="1" ht="13.5" customHeight="1">
      <c r="A38" s="351" t="str">
        <f>IF('[1]p22'!$A$240&lt;&gt;0,'[1]p22'!$A$240,"")</f>
        <v>Parecer em processo de equivalência de disciplina e ou revisão de provas</v>
      </c>
      <c r="B38" s="352"/>
      <c r="C38" s="352"/>
      <c r="D38" s="352"/>
      <c r="E38" s="352"/>
      <c r="F38" s="352"/>
      <c r="G38" s="352"/>
      <c r="H38" s="352"/>
      <c r="I38" s="351">
        <f>IF('[1]p22'!$B$241&lt;&gt;0,'[1]p22'!$B$241,"")</f>
      </c>
      <c r="J38" s="352"/>
      <c r="K38" s="352"/>
      <c r="L38" s="352"/>
      <c r="M38" s="352"/>
      <c r="N38" s="352"/>
      <c r="O38" s="352"/>
      <c r="P38" s="352"/>
      <c r="Q38" s="353"/>
      <c r="R38" s="40">
        <f>IF('[1]p22'!$J$240&lt;&gt;0,'[1]p22'!$J$240,"")</f>
        <v>38537</v>
      </c>
      <c r="S38" s="40">
        <f>IF('[1]p22'!$K$240&lt;&gt;0,'[1]p22'!$K$240,"")</f>
        <v>38660</v>
      </c>
    </row>
    <row r="39" spans="1:19" s="3" customFormat="1" ht="13.5" customHeight="1">
      <c r="A39" s="351">
        <f>IF('[1]p22'!$A$243&lt;&gt;0,'[1]p22'!$A$243,"")</f>
      </c>
      <c r="B39" s="352"/>
      <c r="C39" s="352"/>
      <c r="D39" s="352"/>
      <c r="E39" s="352"/>
      <c r="F39" s="352"/>
      <c r="G39" s="352"/>
      <c r="H39" s="352"/>
      <c r="I39" s="351">
        <f>IF('[1]p22'!$B$244&lt;&gt;0,'[1]p22'!$B$244,"")</f>
      </c>
      <c r="J39" s="352"/>
      <c r="K39" s="352"/>
      <c r="L39" s="352"/>
      <c r="M39" s="352"/>
      <c r="N39" s="352"/>
      <c r="O39" s="352"/>
      <c r="P39" s="352"/>
      <c r="Q39" s="353"/>
      <c r="R39" s="40">
        <f>IF('[1]p22'!$J$243&lt;&gt;0,'[1]p22'!$J$243,"")</f>
      </c>
      <c r="S39" s="40">
        <f>IF('[1]p22'!$K$243&lt;&gt;0,'[1]p22'!$K$243,"")</f>
      </c>
    </row>
    <row r="40" spans="1:19" s="51" customFormat="1" ht="13.5" customHeight="1">
      <c r="A40" s="354" t="str">
        <f>T('[1]p23'!$C$13:$G$13)</f>
        <v>Luiz Mendes Albuquerque Neto</v>
      </c>
      <c r="B40" s="355"/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6"/>
    </row>
    <row r="41" spans="1:19" s="3" customFormat="1" ht="13.5" customHeight="1">
      <c r="A41" s="351" t="str">
        <f>IF('[1]p23'!$A$240&lt;&gt;0,'[1]p23'!$A$240,"")</f>
        <v>Comissao de Avaliacao de Docentes</v>
      </c>
      <c r="B41" s="352"/>
      <c r="C41" s="352"/>
      <c r="D41" s="352"/>
      <c r="E41" s="352"/>
      <c r="F41" s="352"/>
      <c r="G41" s="352"/>
      <c r="H41" s="352"/>
      <c r="I41" s="351" t="str">
        <f>IF('[1]p23'!$B$241&lt;&gt;0,'[1]p23'!$B$241,"")</f>
        <v>Participação em comissões acadêmicas, assessorias e consultorias que tratem de assuntos de abrangência do centro por designação do chefe</v>
      </c>
      <c r="J41" s="352"/>
      <c r="K41" s="352"/>
      <c r="L41" s="352"/>
      <c r="M41" s="352"/>
      <c r="N41" s="352"/>
      <c r="O41" s="352"/>
      <c r="P41" s="352"/>
      <c r="Q41" s="353"/>
      <c r="R41" s="40">
        <f>IF('[1]p23'!$J$240&lt;&gt;0,'[1]p23'!$J$240,"")</f>
        <v>38260</v>
      </c>
      <c r="S41" s="40">
        <f>IF('[1]p23'!$K$240&lt;&gt;0,'[1]p23'!$K$240,"")</f>
        <v>39355</v>
      </c>
    </row>
    <row r="42" spans="1:19" s="3" customFormat="1" ht="13.5" customHeight="1">
      <c r="A42" s="351" t="str">
        <f>IF('[1]p23'!$A$243&lt;&gt;0,'[1]p23'!$A$243,"")</f>
        <v>Algebra Vetorial e Geometria Analitica</v>
      </c>
      <c r="B42" s="352"/>
      <c r="C42" s="352"/>
      <c r="D42" s="352"/>
      <c r="E42" s="352"/>
      <c r="F42" s="352"/>
      <c r="G42" s="352"/>
      <c r="H42" s="352"/>
      <c r="I42" s="351" t="str">
        <f>IF('[1]p23'!$B$244&lt;&gt;0,'[1]p23'!$B$244,"")</f>
        <v>Coordenação de disciplina</v>
      </c>
      <c r="J42" s="352"/>
      <c r="K42" s="352"/>
      <c r="L42" s="352"/>
      <c r="M42" s="352"/>
      <c r="N42" s="352"/>
      <c r="O42" s="352"/>
      <c r="P42" s="352"/>
      <c r="Q42" s="353"/>
      <c r="R42" s="40">
        <f>IF('[1]p23'!$J$243&lt;&gt;0,'[1]p23'!$J$243,"")</f>
        <v>38384</v>
      </c>
      <c r="S42" s="40">
        <f>IF('[1]p23'!$K$243&lt;&gt;0,'[1]p23'!$K$243,"")</f>
        <v>38514</v>
      </c>
    </row>
    <row r="43" spans="1:19" s="3" customFormat="1" ht="13.5" customHeight="1">
      <c r="A43" s="351">
        <f>IF('[1]p23'!$A$246&lt;&gt;0,'[1]p23'!$A$246,"")</f>
      </c>
      <c r="B43" s="352"/>
      <c r="C43" s="352"/>
      <c r="D43" s="352"/>
      <c r="E43" s="352"/>
      <c r="F43" s="352"/>
      <c r="G43" s="352"/>
      <c r="H43" s="353"/>
      <c r="I43" s="351">
        <f>IF('[1]p23'!$B$247&lt;&gt;0,'[1]p23'!$B$247,"")</f>
      </c>
      <c r="J43" s="352"/>
      <c r="K43" s="352"/>
      <c r="L43" s="352"/>
      <c r="M43" s="352"/>
      <c r="N43" s="352"/>
      <c r="O43" s="352"/>
      <c r="P43" s="352"/>
      <c r="Q43" s="353"/>
      <c r="R43" s="40">
        <f>IF('[1]p23'!$J$246&lt;&gt;0,'[1]p23'!$J$246,"")</f>
        <v>38117</v>
      </c>
      <c r="S43" s="40">
        <f>IF('[1]p23'!$K$246&lt;&gt;0,'[1]p23'!$K$246,"")</f>
        <v>38324</v>
      </c>
    </row>
    <row r="44" spans="1:19" s="51" customFormat="1" ht="13.5" customHeight="1">
      <c r="A44" s="354" t="str">
        <f>T('[1]p27'!$C$13:$G$13)</f>
        <v>Rosana Marques da Silva</v>
      </c>
      <c r="B44" s="355"/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355"/>
      <c r="R44" s="355"/>
      <c r="S44" s="356"/>
    </row>
    <row r="45" spans="1:19" s="3" customFormat="1" ht="13.5" customHeight="1">
      <c r="A45" s="374" t="str">
        <f>IF('[1]p27'!$A$234&lt;&gt;0,'[1]p27'!$A$234,"")</f>
        <v>Programa  Estudante Convênio - Rede Pública/ PEC-RP</v>
      </c>
      <c r="B45" s="374"/>
      <c r="C45" s="374"/>
      <c r="D45" s="374"/>
      <c r="E45" s="374"/>
      <c r="F45" s="374"/>
      <c r="G45" s="374"/>
      <c r="H45" s="374"/>
      <c r="I45" s="351" t="str">
        <f>IF('[1]p27'!$B$235&lt;&gt;0,'[1]p27'!$B$235,"")</f>
        <v>Participação em equipe executora e projetos permanentes institucionais</v>
      </c>
      <c r="J45" s="352"/>
      <c r="K45" s="352"/>
      <c r="L45" s="352"/>
      <c r="M45" s="352"/>
      <c r="N45" s="352"/>
      <c r="O45" s="352"/>
      <c r="P45" s="352"/>
      <c r="Q45" s="353"/>
      <c r="R45" s="40" t="str">
        <f>IF('[1]p27'!$J$234&lt;&gt;0,'[1]p27'!$J$234,"")</f>
        <v>03/1999</v>
      </c>
      <c r="S45" s="40">
        <f>IF('[1]p27'!$K$234&lt;&gt;0,'[1]p27'!$K$234,"")</f>
      </c>
    </row>
    <row r="46" spans="1:19" s="3" customFormat="1" ht="13.5" customHeight="1">
      <c r="A46" s="351" t="str">
        <f>IF('[1]p27'!$A$237&lt;&gt;0,'[1]p27'!$A$237,"")</f>
        <v>Estudo dos Métodos de Modelagem Estocásticas para a Geração de Cenários Tridimensionais Equiprováveis de Reservatórios Turbidíticos Canalizados</v>
      </c>
      <c r="B46" s="352"/>
      <c r="C46" s="352"/>
      <c r="D46" s="352"/>
      <c r="E46" s="352"/>
      <c r="F46" s="352"/>
      <c r="G46" s="352"/>
      <c r="H46" s="352"/>
      <c r="I46" s="351" t="str">
        <f>IF('[1]p27'!$B$238&lt;&gt;0,'[1]p27'!$B$238,"")</f>
        <v>Monografia defendida e aprovada sob a orientação de docente</v>
      </c>
      <c r="J46" s="352"/>
      <c r="K46" s="352"/>
      <c r="L46" s="352"/>
      <c r="M46" s="352"/>
      <c r="N46" s="352"/>
      <c r="O46" s="352"/>
      <c r="P46" s="352"/>
      <c r="Q46" s="353"/>
      <c r="R46" s="40">
        <f>IF('[1]p27'!$J$237&lt;&gt;0,'[1]p27'!$J$237,"")</f>
        <v>37834</v>
      </c>
      <c r="S46" s="40">
        <f>IF('[1]p27'!$K$237&lt;&gt;0,'[1]p27'!$K$237,"")</f>
        <v>38687</v>
      </c>
    </row>
    <row r="47" spans="1:19" s="3" customFormat="1" ht="13.5" customHeight="1">
      <c r="A47" s="351" t="str">
        <f>IF('[1]p27'!$A$240&lt;&gt;0,'[1]p27'!$A$240,"")</f>
        <v>Uso da Aplicação Normal de Gauss na Geração de Superfícies Poliédricas a partir de Funções Implícitas</v>
      </c>
      <c r="B47" s="352"/>
      <c r="C47" s="352"/>
      <c r="D47" s="352"/>
      <c r="E47" s="352"/>
      <c r="F47" s="352"/>
      <c r="G47" s="352"/>
      <c r="H47" s="352"/>
      <c r="I47" s="351" t="str">
        <f>IF('[1]p27'!$B$241&lt;&gt;0,'[1]p27'!$B$241,"")</f>
        <v>Dissertação defendida e aprovada sob a orientação de docente</v>
      </c>
      <c r="J47" s="352"/>
      <c r="K47" s="352"/>
      <c r="L47" s="352"/>
      <c r="M47" s="352"/>
      <c r="N47" s="352"/>
      <c r="O47" s="352"/>
      <c r="P47" s="352"/>
      <c r="Q47" s="353"/>
      <c r="R47" s="40">
        <f>IF('[1]p27'!$J$240&lt;&gt;0,'[1]p27'!$J$240,"")</f>
        <v>37728</v>
      </c>
      <c r="S47" s="40">
        <f>IF('[1]p27'!$K$240&lt;&gt;0,'[1]p27'!$K$240,"")</f>
        <v>38642</v>
      </c>
    </row>
    <row r="48" spans="1:19" s="3" customFormat="1" ht="13.5" customHeight="1">
      <c r="A48" s="351">
        <f>IF('[1]p27'!$A$243&lt;&gt;0,'[1]p27'!$A$243,"")</f>
      </c>
      <c r="B48" s="352"/>
      <c r="C48" s="352"/>
      <c r="D48" s="352"/>
      <c r="E48" s="352"/>
      <c r="F48" s="352"/>
      <c r="G48" s="352"/>
      <c r="H48" s="352"/>
      <c r="I48" s="351">
        <f>IF('[1]p27'!$B$244&lt;&gt;0,'[1]p27'!$B$244,"")</f>
      </c>
      <c r="J48" s="352"/>
      <c r="K48" s="352"/>
      <c r="L48" s="352"/>
      <c r="M48" s="352"/>
      <c r="N48" s="352"/>
      <c r="O48" s="352"/>
      <c r="P48" s="352"/>
      <c r="Q48" s="353"/>
      <c r="R48" s="40">
        <f>IF('[1]p27'!$J$243&lt;&gt;0,'[1]p27'!$J$243,"")</f>
      </c>
      <c r="S48" s="40">
        <f>IF('[1]p27'!$K$243&lt;&gt;0,'[1]p27'!$K$243,"")</f>
      </c>
    </row>
    <row r="49" spans="1:19" s="51" customFormat="1" ht="13.5" customHeight="1">
      <c r="A49" s="354" t="str">
        <f>T('[1]p31'!$C$13:$G$13)</f>
        <v>Vanio Fragoso de Melo</v>
      </c>
      <c r="B49" s="355"/>
      <c r="C49" s="355"/>
      <c r="D49" s="355"/>
      <c r="E49" s="355"/>
      <c r="F49" s="355"/>
      <c r="G49" s="355"/>
      <c r="H49" s="355"/>
      <c r="I49" s="355"/>
      <c r="J49" s="355"/>
      <c r="K49" s="355"/>
      <c r="L49" s="355"/>
      <c r="M49" s="355"/>
      <c r="N49" s="355"/>
      <c r="O49" s="355"/>
      <c r="P49" s="355"/>
      <c r="Q49" s="355"/>
      <c r="R49" s="355"/>
      <c r="S49" s="356"/>
    </row>
    <row r="50" spans="1:19" s="3" customFormat="1" ht="13.5" customHeight="1">
      <c r="A50" s="374" t="str">
        <f>IF('[1]p31'!$A$234&lt;&gt;0,'[1]p31'!$A$234,"")</f>
        <v>Comissão de Avaliação de Docente</v>
      </c>
      <c r="B50" s="374"/>
      <c r="C50" s="374"/>
      <c r="D50" s="374"/>
      <c r="E50" s="374"/>
      <c r="F50" s="374"/>
      <c r="G50" s="374"/>
      <c r="H50" s="374"/>
      <c r="I50" s="351" t="str">
        <f>IF('[1]p31'!$B$235&lt;&gt;0,'[1]p31'!$B$235,"")</f>
        <v>Participação em comissões acadêmicas, assessorias e consultorias que tratem de assuntos de abrangência do centro por designação do chefe</v>
      </c>
      <c r="J50" s="352"/>
      <c r="K50" s="352"/>
      <c r="L50" s="352"/>
      <c r="M50" s="352"/>
      <c r="N50" s="352"/>
      <c r="O50" s="352"/>
      <c r="P50" s="352"/>
      <c r="Q50" s="353"/>
      <c r="R50" s="40">
        <f>IF('[1]p31'!$J$234&lt;&gt;0,'[1]p31'!$J$234,"")</f>
        <v>38260</v>
      </c>
      <c r="S50" s="40">
        <f>IF('[1]p31'!$K$234&lt;&gt;0,'[1]p31'!$K$234,"")</f>
      </c>
    </row>
  </sheetData>
  <sheetProtection password="CA19" sheet="1" objects="1" scenarios="1"/>
  <mergeCells count="84">
    <mergeCell ref="A49:S49"/>
    <mergeCell ref="A50:H50"/>
    <mergeCell ref="I50:Q50"/>
    <mergeCell ref="A48:H48"/>
    <mergeCell ref="I48:Q48"/>
    <mergeCell ref="A46:H46"/>
    <mergeCell ref="I46:Q46"/>
    <mergeCell ref="A47:H47"/>
    <mergeCell ref="I47:Q47"/>
    <mergeCell ref="A44:S44"/>
    <mergeCell ref="A45:H45"/>
    <mergeCell ref="I45:Q45"/>
    <mergeCell ref="A10:H10"/>
    <mergeCell ref="A13:H13"/>
    <mergeCell ref="I13:Q13"/>
    <mergeCell ref="A14:S14"/>
    <mergeCell ref="A15:H15"/>
    <mergeCell ref="I15:Q15"/>
    <mergeCell ref="A16:H16"/>
    <mergeCell ref="I9:Q9"/>
    <mergeCell ref="I10:Q10"/>
    <mergeCell ref="A12:H12"/>
    <mergeCell ref="I12:Q12"/>
    <mergeCell ref="I16:Q16"/>
    <mergeCell ref="A17:H17"/>
    <mergeCell ref="I17:Q17"/>
    <mergeCell ref="A18:S18"/>
    <mergeCell ref="A19:H19"/>
    <mergeCell ref="I19:Q19"/>
    <mergeCell ref="A20:H20"/>
    <mergeCell ref="I20:Q20"/>
    <mergeCell ref="A21:H21"/>
    <mergeCell ref="I21:Q21"/>
    <mergeCell ref="A22:H22"/>
    <mergeCell ref="I22:Q22"/>
    <mergeCell ref="A23:H23"/>
    <mergeCell ref="I23:Q23"/>
    <mergeCell ref="A24:S24"/>
    <mergeCell ref="A25:H25"/>
    <mergeCell ref="I25:Q25"/>
    <mergeCell ref="I29:Q29"/>
    <mergeCell ref="A30:H30"/>
    <mergeCell ref="I30:Q30"/>
    <mergeCell ref="A26:H26"/>
    <mergeCell ref="I26:Q26"/>
    <mergeCell ref="A27:H27"/>
    <mergeCell ref="I27:Q27"/>
    <mergeCell ref="A34:H34"/>
    <mergeCell ref="I34:Q34"/>
    <mergeCell ref="A11:S11"/>
    <mergeCell ref="A31:H31"/>
    <mergeCell ref="I31:Q31"/>
    <mergeCell ref="A32:S32"/>
    <mergeCell ref="A33:H33"/>
    <mergeCell ref="I33:Q33"/>
    <mergeCell ref="A28:S28"/>
    <mergeCell ref="A29:H29"/>
    <mergeCell ref="A35:S35"/>
    <mergeCell ref="A36:H36"/>
    <mergeCell ref="I36:Q36"/>
    <mergeCell ref="A37:H37"/>
    <mergeCell ref="I37:Q37"/>
    <mergeCell ref="A38:H38"/>
    <mergeCell ref="I38:Q38"/>
    <mergeCell ref="A39:H39"/>
    <mergeCell ref="I39:Q39"/>
    <mergeCell ref="A41:H41"/>
    <mergeCell ref="I41:Q41"/>
    <mergeCell ref="A42:H42"/>
    <mergeCell ref="I42:Q42"/>
    <mergeCell ref="A43:H43"/>
    <mergeCell ref="I43:Q43"/>
    <mergeCell ref="A4:S5"/>
    <mergeCell ref="A7:S7"/>
    <mergeCell ref="A6:H6"/>
    <mergeCell ref="I6:Q6"/>
    <mergeCell ref="A8:H8"/>
    <mergeCell ref="I8:Q8"/>
    <mergeCell ref="A9:H9"/>
    <mergeCell ref="A40:S40"/>
    <mergeCell ref="A1:S1"/>
    <mergeCell ref="A2:S2"/>
    <mergeCell ref="A3:E3"/>
    <mergeCell ref="F3:Q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6"/>
  <sheetViews>
    <sheetView workbookViewId="0" topLeftCell="A1">
      <selection activeCell="E3" sqref="E3:P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5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8" width="6.8515625" style="0" customWidth="1"/>
    <col min="19" max="19" width="7.421875" style="0" customWidth="1"/>
  </cols>
  <sheetData>
    <row r="1" spans="1:19" ht="13.5" thickBot="1">
      <c r="A1" s="362" t="s">
        <v>189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4"/>
    </row>
    <row r="2" spans="1:19" ht="13.5" thickBot="1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</row>
    <row r="3" spans="1:19" ht="13.5" thickBot="1">
      <c r="A3" s="366" t="s">
        <v>54</v>
      </c>
      <c r="B3" s="367"/>
      <c r="C3" s="367"/>
      <c r="D3" s="368"/>
      <c r="E3" s="381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70"/>
      <c r="Q3" s="379" t="s">
        <v>85</v>
      </c>
      <c r="R3" s="380"/>
      <c r="S3" s="33" t="str">
        <f>'[1]p1'!$H$4</f>
        <v>2005.1</v>
      </c>
    </row>
    <row r="4" spans="1:19" s="1" customFormat="1" ht="12.75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</row>
    <row r="5" spans="1:19" s="8" customFormat="1" ht="13.5" thickBo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</row>
    <row r="6" spans="1:19" ht="13.5" thickBot="1">
      <c r="A6" s="371" t="s">
        <v>12</v>
      </c>
      <c r="B6" s="372"/>
      <c r="C6" s="372"/>
      <c r="D6" s="372"/>
      <c r="E6" s="373"/>
      <c r="F6" s="371" t="s">
        <v>25</v>
      </c>
      <c r="G6" s="372"/>
      <c r="H6" s="372"/>
      <c r="I6" s="372"/>
      <c r="J6" s="372"/>
      <c r="K6" s="372"/>
      <c r="L6" s="372"/>
      <c r="M6" s="373"/>
      <c r="N6" s="371" t="s">
        <v>17</v>
      </c>
      <c r="O6" s="372"/>
      <c r="P6" s="372"/>
      <c r="Q6" s="373"/>
      <c r="R6" s="38" t="s">
        <v>19</v>
      </c>
      <c r="S6" s="35" t="s">
        <v>26</v>
      </c>
    </row>
    <row r="7" spans="1:19" s="51" customFormat="1" ht="13.5" customHeight="1">
      <c r="A7" s="359" t="str">
        <f>T('[1]p1'!$C$13:$G$13)</f>
        <v>Alciônio Saldanha de Oliveira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</row>
    <row r="8" spans="1:19" s="51" customFormat="1" ht="13.5" customHeight="1">
      <c r="A8" s="351" t="str">
        <f>IF('[1]p1'!$A$311&lt;&gt;0,'[1]p1'!$A$311,"")</f>
        <v>Graduação em Engenharia Elétrica</v>
      </c>
      <c r="B8" s="352"/>
      <c r="C8" s="352"/>
      <c r="D8" s="352"/>
      <c r="E8" s="353"/>
      <c r="F8" s="351" t="str">
        <f>IF('[1]p1'!$B$312&lt;&gt;0,'[1]p1'!$B$312,"")</f>
        <v>Participação em conselhos superiores como membro titular, exceto membro nato</v>
      </c>
      <c r="G8" s="352"/>
      <c r="H8" s="352"/>
      <c r="I8" s="352"/>
      <c r="J8" s="352"/>
      <c r="K8" s="352"/>
      <c r="L8" s="352"/>
      <c r="M8" s="353"/>
      <c r="N8" s="351" t="str">
        <f>IF('[1]p1'!$H$311&lt;&gt;0,'[1]p1'!$H$311,"")</f>
        <v>Port/DCCT/118/03</v>
      </c>
      <c r="O8" s="352"/>
      <c r="P8" s="352"/>
      <c r="Q8" s="353"/>
      <c r="R8" s="40">
        <f>IF('[1]p1'!$J$311&lt;&gt;0,'[1]p1'!$J$311,"")</f>
        <v>37883</v>
      </c>
      <c r="S8" s="40">
        <f>IF('[1]p1'!$K$311&lt;&gt;0,'[1]p1'!$K$311,"")</f>
      </c>
    </row>
    <row r="9" spans="1:19" s="51" customFormat="1" ht="13.5" customHeight="1">
      <c r="A9" s="351" t="str">
        <f>IF('[1]p1'!$A$315&lt;&gt;0,'[1]p1'!$A$315,"")</f>
        <v>Graduação em Matemática</v>
      </c>
      <c r="B9" s="352"/>
      <c r="C9" s="352"/>
      <c r="D9" s="352"/>
      <c r="E9" s="353"/>
      <c r="F9" s="351" t="str">
        <f>IF('[1]p1'!$B$316&lt;&gt;0,'[1]p1'!$B$316,"")</f>
        <v>Participação em Colegiado de Curso como membro suplente</v>
      </c>
      <c r="G9" s="352"/>
      <c r="H9" s="352"/>
      <c r="I9" s="352"/>
      <c r="J9" s="352"/>
      <c r="K9" s="352"/>
      <c r="L9" s="352"/>
      <c r="M9" s="353"/>
      <c r="N9" s="351" t="str">
        <f>IF('[1]p1'!$H$315&lt;&gt;0,'[1]p1'!$H$315,"")</f>
        <v>Port/DCCT/114/03</v>
      </c>
      <c r="O9" s="352"/>
      <c r="P9" s="352"/>
      <c r="Q9" s="353"/>
      <c r="R9" s="40">
        <f>IF('[1]p1'!$J$315&lt;&gt;0,'[1]p1'!$J$315,"")</f>
        <v>37883</v>
      </c>
      <c r="S9" s="40">
        <f>IF('[1]p1'!$K$315&lt;&gt;0,'[1]p1'!$K$315,"")</f>
      </c>
    </row>
    <row r="10" spans="1:19" s="3" customFormat="1" ht="13.5" customHeight="1">
      <c r="A10" s="357"/>
      <c r="B10" s="357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</row>
    <row r="11" spans="1:19" s="51" customFormat="1" ht="13.5" customHeight="1">
      <c r="A11" s="354" t="str">
        <f>T('[1]p4'!$C$13:$G$13)</f>
        <v>Amauri Araújo Cruz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</row>
    <row r="12" spans="1:19" s="51" customFormat="1" ht="13.5" customHeight="1">
      <c r="A12" s="351" t="str">
        <f>IF('[1]p4'!$A$311&lt;&gt;0,'[1]p4'!$A$311,"")</f>
        <v>Graduacao em Engenharia Civil</v>
      </c>
      <c r="B12" s="352"/>
      <c r="C12" s="352"/>
      <c r="D12" s="352"/>
      <c r="E12" s="353"/>
      <c r="F12" s="351" t="str">
        <f>IF('[1]p4'!$B$312&lt;&gt;0,'[1]p4'!$B$312,"")</f>
        <v>Participação em Colegiado de Curso como membro titular, exceto membro nato</v>
      </c>
      <c r="G12" s="352"/>
      <c r="H12" s="352"/>
      <c r="I12" s="352"/>
      <c r="J12" s="352"/>
      <c r="K12" s="352"/>
      <c r="L12" s="352"/>
      <c r="M12" s="353"/>
      <c r="N12" s="351" t="str">
        <f>IF('[1]p4'!$H$311&lt;&gt;0,'[1]p4'!$H$311,"")</f>
        <v>Portaria n 012/05</v>
      </c>
      <c r="O12" s="352"/>
      <c r="P12" s="352"/>
      <c r="Q12" s="353"/>
      <c r="R12" s="40">
        <f>IF('[1]p4'!$J$311&lt;&gt;0,'[1]p4'!$J$311,"")</f>
        <v>38415</v>
      </c>
      <c r="S12" s="40">
        <f>IF('[1]p4'!$K$311&lt;&gt;0,'[1]p4'!$K$311,"")</f>
      </c>
    </row>
    <row r="13" spans="1:19" s="51" customFormat="1" ht="13.5" customHeight="1">
      <c r="A13" s="351" t="str">
        <f>IF('[1]p4'!$A$315&lt;&gt;0,'[1]p4'!$A$315,"")</f>
        <v>Graduação em Tecnologia Quimica - Modalidade Couros e Tanates </v>
      </c>
      <c r="B13" s="352"/>
      <c r="C13" s="352"/>
      <c r="D13" s="352"/>
      <c r="E13" s="353"/>
      <c r="F13" s="351" t="str">
        <f>IF('[1]p4'!$B$316&lt;&gt;0,'[1]p4'!$B$316,"")</f>
        <v>Participação em Colegiado de Curso como membro suplente</v>
      </c>
      <c r="G13" s="352"/>
      <c r="H13" s="352"/>
      <c r="I13" s="352"/>
      <c r="J13" s="352"/>
      <c r="K13" s="352"/>
      <c r="L13" s="352"/>
      <c r="M13" s="353"/>
      <c r="N13" s="351" t="str">
        <f>IF('[1]p4'!$H$315&lt;&gt;0,'[1]p4'!$H$315,"")</f>
        <v>Portaria n 019/05</v>
      </c>
      <c r="O13" s="352"/>
      <c r="P13" s="352"/>
      <c r="Q13" s="353"/>
      <c r="R13" s="40">
        <f>IF('[1]p4'!$J$315&lt;&gt;0,'[1]p4'!$J$315,"")</f>
        <v>38415</v>
      </c>
      <c r="S13" s="40">
        <f>IF('[1]p4'!$K$315&lt;&gt;0,'[1]p4'!$K$315,"")</f>
      </c>
    </row>
    <row r="14" spans="1:19" s="51" customFormat="1" ht="13.5" customHeight="1">
      <c r="A14" s="351">
        <f>IF('[1]p4'!$A$319&lt;&gt;0,'[1]p4'!$A$319,"")</f>
      </c>
      <c r="B14" s="352"/>
      <c r="C14" s="352"/>
      <c r="D14" s="352"/>
      <c r="E14" s="353"/>
      <c r="F14" s="351">
        <f>IF('[1]p4'!$B$320&lt;&gt;0,'[1]p4'!$B$320,"")</f>
      </c>
      <c r="G14" s="352"/>
      <c r="H14" s="352"/>
      <c r="I14" s="352"/>
      <c r="J14" s="352"/>
      <c r="K14" s="352"/>
      <c r="L14" s="352"/>
      <c r="M14" s="353"/>
      <c r="N14" s="351">
        <f>IF('[1]p4'!$H$319&lt;&gt;0,'[1]p4'!$H$319,"")</f>
      </c>
      <c r="O14" s="352"/>
      <c r="P14" s="352"/>
      <c r="Q14" s="353"/>
      <c r="R14" s="40">
        <f>IF('[1]p4'!$J$319&lt;&gt;0,'[1]p4'!$J$319,"")</f>
      </c>
      <c r="S14" s="40">
        <f>IF('[1]p4'!$K$319&lt;&gt;0,'[1]p4'!$K$319,"")</f>
      </c>
    </row>
    <row r="15" spans="1:19" s="51" customFormat="1" ht="13.5" customHeight="1">
      <c r="A15" s="354" t="str">
        <f>T('[1]p5'!$C$13:$G$13)</f>
        <v>Antônio José da Silva</v>
      </c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</row>
    <row r="16" spans="1:19" s="51" customFormat="1" ht="13.5" customHeight="1">
      <c r="A16" s="351" t="str">
        <f>IF('[1]p5'!$A$311&lt;&gt;0,'[1]p5'!$A$311,"")</f>
        <v>Pós-Graduação em Matemática</v>
      </c>
      <c r="B16" s="352"/>
      <c r="C16" s="352"/>
      <c r="D16" s="352"/>
      <c r="E16" s="353"/>
      <c r="F16" s="351" t="str">
        <f>IF('[1]p5'!$B$312&lt;&gt;0,'[1]p5'!$B$312,"")</f>
        <v>Participação em Colegiado de Curso como membro titular, exceto membro nato</v>
      </c>
      <c r="G16" s="352"/>
      <c r="H16" s="352"/>
      <c r="I16" s="352"/>
      <c r="J16" s="352"/>
      <c r="K16" s="352"/>
      <c r="L16" s="352"/>
      <c r="M16" s="353"/>
      <c r="N16" s="351" t="str">
        <f>IF('[1]p5'!$H$311&lt;&gt;0,'[1]p5'!$H$311,"")</f>
        <v>Port./DCCT/227/02</v>
      </c>
      <c r="O16" s="352"/>
      <c r="P16" s="352"/>
      <c r="Q16" s="353"/>
      <c r="R16" s="40">
        <f>IF('[1]p5'!$J$311&lt;&gt;0,'[1]p5'!$J$311,"")</f>
        <v>37974</v>
      </c>
      <c r="S16" s="40">
        <f>IF('[1]p5'!$K$311&lt;&gt;0,'[1]p5'!$K$311,"")</f>
      </c>
    </row>
    <row r="17" spans="1:19" s="51" customFormat="1" ht="13.5" customHeight="1">
      <c r="A17" s="351" t="str">
        <f>IF('[1]p5'!$A$315&lt;&gt;0,'[1]p5'!$A$315,"")</f>
        <v>Câmara Superior de Ensino da UFCG</v>
      </c>
      <c r="B17" s="352"/>
      <c r="C17" s="352"/>
      <c r="D17" s="352"/>
      <c r="E17" s="353"/>
      <c r="F17" s="351" t="str">
        <f>IF('[1]p5'!$B$316&lt;&gt;0,'[1]p5'!$B$316,"")</f>
        <v>Participação em conselhos superiores como suplente</v>
      </c>
      <c r="G17" s="352"/>
      <c r="H17" s="352"/>
      <c r="I17" s="352"/>
      <c r="J17" s="352"/>
      <c r="K17" s="352"/>
      <c r="L17" s="352"/>
      <c r="M17" s="353"/>
      <c r="N17" s="351">
        <f>IF('[1]p5'!$H$315&lt;&gt;0,'[1]p5'!$H$315,"")</f>
      </c>
      <c r="O17" s="352"/>
      <c r="P17" s="352"/>
      <c r="Q17" s="353"/>
      <c r="R17" s="40">
        <f>IF('[1]p5'!$J$315&lt;&gt;0,'[1]p5'!$J$315,"")</f>
        <v>38665</v>
      </c>
      <c r="S17" s="40">
        <f>IF('[1]p5'!$K$315&lt;&gt;0,'[1]p5'!$K$315,"")</f>
      </c>
    </row>
    <row r="18" spans="1:19" s="51" customFormat="1" ht="13.5" customHeight="1">
      <c r="A18" s="351" t="str">
        <f>IF('[1]p5'!$A$319&lt;&gt;0,'[1]p5'!$A$319,"")</f>
        <v>Graduação em Ciência da Computação</v>
      </c>
      <c r="B18" s="352"/>
      <c r="C18" s="352"/>
      <c r="D18" s="352"/>
      <c r="E18" s="353"/>
      <c r="F18" s="351" t="str">
        <f>IF('[1]p5'!$B$320&lt;&gt;0,'[1]p5'!$B$320,"")</f>
        <v>Participação em Colegiado de Curso como membro titular, exceto membro nato</v>
      </c>
      <c r="G18" s="352"/>
      <c r="H18" s="352"/>
      <c r="I18" s="352"/>
      <c r="J18" s="352"/>
      <c r="K18" s="352"/>
      <c r="L18" s="352"/>
      <c r="M18" s="353"/>
      <c r="N18" s="351" t="str">
        <f>IF('[1]p5'!$H$319&lt;&gt;0,'[1]p5'!$H$319,"")</f>
        <v>Portaria Nº 007/05</v>
      </c>
      <c r="O18" s="352"/>
      <c r="P18" s="352"/>
      <c r="Q18" s="353"/>
      <c r="R18" s="40">
        <f>IF('[1]p5'!$J$319&lt;&gt;0,'[1]p5'!$J$319,"")</f>
        <v>38415</v>
      </c>
      <c r="S18" s="40">
        <f>IF('[1]p5'!$K$319&lt;&gt;0,'[1]p5'!$K$319,"")</f>
      </c>
    </row>
    <row r="19" spans="1:19" s="51" customFormat="1" ht="13.5" customHeight="1">
      <c r="A19" s="351" t="str">
        <f>IF('[1]p5'!$A$323&lt;&gt;0,'[1]p5'!$A$323,"")</f>
        <v>Graduação em Engenharia Química</v>
      </c>
      <c r="B19" s="352"/>
      <c r="C19" s="352"/>
      <c r="D19" s="352"/>
      <c r="E19" s="353"/>
      <c r="F19" s="351" t="str">
        <f>IF('[1]p5'!$B$324&lt;&gt;0,'[1]p5'!$B$324,"")</f>
        <v>Participação em Colegiado de Curso como membro suplente</v>
      </c>
      <c r="G19" s="352"/>
      <c r="H19" s="352"/>
      <c r="I19" s="352"/>
      <c r="J19" s="352"/>
      <c r="K19" s="352"/>
      <c r="L19" s="352"/>
      <c r="M19" s="353"/>
      <c r="N19" s="351" t="str">
        <f>IF('[1]p5'!$H$323&lt;&gt;0,'[1]p5'!$H$323,"")</f>
        <v>Portaria Nº 017/05</v>
      </c>
      <c r="O19" s="352"/>
      <c r="P19" s="352"/>
      <c r="Q19" s="353"/>
      <c r="R19" s="40">
        <f>IF('[1]p5'!$J$323&lt;&gt;0,'[1]p5'!$J$323,"")</f>
        <v>38415</v>
      </c>
      <c r="S19" s="40">
        <f>IF('[1]p5'!$K$323&lt;&gt;0,'[1]p5'!$K$323,"")</f>
      </c>
    </row>
    <row r="20" spans="1:19" s="51" customFormat="1" ht="13.5" customHeight="1">
      <c r="A20" s="351" t="str">
        <f>IF('[1]p5'!$A$327&lt;&gt;0,'[1]p5'!$A$327,"")</f>
        <v>Colegiado Pleno do Conselho Universitário da UFCG</v>
      </c>
      <c r="B20" s="352"/>
      <c r="C20" s="352"/>
      <c r="D20" s="352"/>
      <c r="E20" s="353"/>
      <c r="F20" s="351" t="str">
        <f>IF('[1]p5'!$B$328&lt;&gt;0,'[1]p5'!$B$328,"")</f>
        <v>Participação em conselhos superiores como suplente</v>
      </c>
      <c r="G20" s="352"/>
      <c r="H20" s="352"/>
      <c r="I20" s="352"/>
      <c r="J20" s="352"/>
      <c r="K20" s="352"/>
      <c r="L20" s="352"/>
      <c r="M20" s="353"/>
      <c r="N20" s="351" t="str">
        <f>IF('[1]p5'!$H$327&lt;&gt;0,'[1]p5'!$H$327,"")</f>
        <v>OF/DCCT/121</v>
      </c>
      <c r="O20" s="352"/>
      <c r="P20" s="352"/>
      <c r="Q20" s="353"/>
      <c r="R20" s="40">
        <f>IF('[1]p5'!$J$327&lt;&gt;0,'[1]p5'!$J$327,"")</f>
        <v>38665</v>
      </c>
      <c r="S20" s="40">
        <f>IF('[1]p5'!$K$327&lt;&gt;0,'[1]p5'!$K$327,"")</f>
      </c>
    </row>
    <row r="21" spans="1:19" s="3" customFormat="1" ht="13.5" customHeight="1">
      <c r="A21" s="357"/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</row>
    <row r="22" spans="1:19" s="51" customFormat="1" ht="13.5" customHeight="1">
      <c r="A22" s="354" t="str">
        <f>T('[1]p10'!$C$13:$G$13)</f>
        <v>Claudianor Oliveira Alves</v>
      </c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</row>
    <row r="23" spans="1:19" s="51" customFormat="1" ht="13.5" customHeight="1">
      <c r="A23" s="351" t="str">
        <f>IF('[1]p10'!$A$311&lt;&gt;0,'[1]p10'!$A$311,"")</f>
        <v>Recursos Naturais (Doutorado)</v>
      </c>
      <c r="B23" s="352"/>
      <c r="C23" s="352"/>
      <c r="D23" s="352"/>
      <c r="E23" s="353"/>
      <c r="F23" s="351" t="str">
        <f>IF('[1]p10'!$B$312&lt;&gt;0,'[1]p10'!$B$312,"")</f>
        <v>Participação em Colegiado de Curso como membro suplente</v>
      </c>
      <c r="G23" s="352"/>
      <c r="H23" s="352"/>
      <c r="I23" s="352"/>
      <c r="J23" s="352"/>
      <c r="K23" s="352"/>
      <c r="L23" s="352"/>
      <c r="M23" s="353"/>
      <c r="N23" s="351" t="str">
        <f>IF('[1]p10'!$H$311&lt;&gt;0,'[1]p10'!$H$311,"")</f>
        <v>Portaria/DCCT/No.127/03</v>
      </c>
      <c r="O23" s="352"/>
      <c r="P23" s="352"/>
      <c r="Q23" s="353"/>
      <c r="R23" s="40">
        <f>IF('[1]p10'!$J$311&lt;&gt;0,'[1]p10'!$J$311,"")</f>
        <v>37883</v>
      </c>
      <c r="S23" s="40">
        <f>IF('[1]p10'!$K$311&lt;&gt;0,'[1]p10'!$K$311,"")</f>
      </c>
    </row>
    <row r="24" spans="1:19" s="51" customFormat="1" ht="13.5" customHeight="1">
      <c r="A24" s="351" t="str">
        <f>IF('[1]p10'!$A$315&lt;&gt;0,'[1]p10'!$A$315,"")</f>
        <v>Pós-Graduação em Eng. Quimica</v>
      </c>
      <c r="B24" s="352"/>
      <c r="C24" s="352"/>
      <c r="D24" s="352"/>
      <c r="E24" s="353"/>
      <c r="F24" s="351" t="str">
        <f>IF('[1]p10'!$B$316&lt;&gt;0,'[1]p10'!$B$316,"")</f>
        <v>Participação em Colegiado de Curso como membro titular, exceto membro nato</v>
      </c>
      <c r="G24" s="352"/>
      <c r="H24" s="352"/>
      <c r="I24" s="352"/>
      <c r="J24" s="352"/>
      <c r="K24" s="352"/>
      <c r="L24" s="352"/>
      <c r="M24" s="353"/>
      <c r="N24" s="351" t="str">
        <f>IF('[1]p10'!$H$315&lt;&gt;0,'[1]p10'!$H$315,"")</f>
        <v>Portaria/DCCT/No.134/03</v>
      </c>
      <c r="O24" s="352"/>
      <c r="P24" s="352"/>
      <c r="Q24" s="353"/>
      <c r="R24" s="40">
        <f>IF('[1]p10'!$J$315&lt;&gt;0,'[1]p10'!$J$315,"")</f>
        <v>37911</v>
      </c>
      <c r="S24" s="40">
        <f>IF('[1]p10'!$K$315&lt;&gt;0,'[1]p10'!$K$315,"")</f>
      </c>
    </row>
    <row r="25" spans="1:19" s="51" customFormat="1" ht="13.5" customHeight="1">
      <c r="A25" s="351" t="str">
        <f>IF('[1]p10'!$A$319&lt;&gt;0,'[1]p10'!$A$319,"")</f>
        <v>Pós-Graduação em Matemática</v>
      </c>
      <c r="B25" s="352"/>
      <c r="C25" s="352"/>
      <c r="D25" s="352"/>
      <c r="E25" s="353"/>
      <c r="F25" s="351" t="str">
        <f>IF('[1]p10'!$B$320&lt;&gt;0,'[1]p10'!$B$320,"")</f>
        <v>Participação em Colegiado de Curso como membro titular, exceto membro nato</v>
      </c>
      <c r="G25" s="352"/>
      <c r="H25" s="352"/>
      <c r="I25" s="352"/>
      <c r="J25" s="352"/>
      <c r="K25" s="352"/>
      <c r="L25" s="352"/>
      <c r="M25" s="353"/>
      <c r="N25" s="351" t="str">
        <f>IF('[1]p10'!$H$319&lt;&gt;0,'[1]p10'!$H$319,"")</f>
        <v>Port./DCCT/No229/02</v>
      </c>
      <c r="O25" s="352"/>
      <c r="P25" s="352"/>
      <c r="Q25" s="353"/>
      <c r="R25" s="40">
        <f>IF('[1]p10'!$J$319&lt;&gt;0,'[1]p10'!$J$319,"")</f>
        <v>38504</v>
      </c>
      <c r="S25" s="40">
        <f>IF('[1]p10'!$K$319&lt;&gt;0,'[1]p10'!$K$319,"")</f>
      </c>
    </row>
    <row r="26" spans="1:19" s="51" customFormat="1" ht="13.5" customHeight="1">
      <c r="A26" s="351">
        <f>IF('[1]p10'!$A$323&lt;&gt;0,'[1]p10'!$A$323,"")</f>
      </c>
      <c r="B26" s="352"/>
      <c r="C26" s="352"/>
      <c r="D26" s="352"/>
      <c r="E26" s="353"/>
      <c r="F26" s="351">
        <f>IF('[1]p10'!$B$324&lt;&gt;0,'[1]p10'!$B$324,"")</f>
      </c>
      <c r="G26" s="352"/>
      <c r="H26" s="352"/>
      <c r="I26" s="352"/>
      <c r="J26" s="352"/>
      <c r="K26" s="352"/>
      <c r="L26" s="352"/>
      <c r="M26" s="353"/>
      <c r="N26" s="351">
        <f>IF('[1]p10'!$H$323&lt;&gt;0,'[1]p10'!$H$323,"")</f>
      </c>
      <c r="O26" s="352"/>
      <c r="P26" s="352"/>
      <c r="Q26" s="353"/>
      <c r="R26" s="40">
        <f>IF('[1]p10'!$J$323&lt;&gt;0,'[1]p10'!$J$323,"")</f>
      </c>
      <c r="S26" s="40">
        <f>IF('[1]p10'!$K$323&lt;&gt;0,'[1]p10'!$K$323,"")</f>
      </c>
    </row>
    <row r="27" spans="1:19" s="51" customFormat="1" ht="13.5" customHeight="1">
      <c r="A27" s="354" t="str">
        <f>T('[1]p11'!$C$13:$G$13)</f>
        <v>Daniel Cordeiro de Morais Filho</v>
      </c>
      <c r="B27" s="355"/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</row>
    <row r="28" spans="1:19" s="51" customFormat="1" ht="13.5" customHeight="1">
      <c r="A28" s="351" t="str">
        <f>IF('[1]p11'!$A$315&lt;&gt;0,'[1]p11'!$A$315,"")</f>
        <v>Graduação em Engenharia de Minas</v>
      </c>
      <c r="B28" s="352"/>
      <c r="C28" s="352"/>
      <c r="D28" s="352"/>
      <c r="E28" s="353"/>
      <c r="F28" s="351" t="str">
        <f>IF('[1]p11'!$B$316&lt;&gt;0,'[1]p11'!$B$316,"")</f>
        <v>Participação em Colegiado de Curso como membro suplente</v>
      </c>
      <c r="G28" s="352"/>
      <c r="H28" s="352"/>
      <c r="I28" s="352"/>
      <c r="J28" s="352"/>
      <c r="K28" s="352"/>
      <c r="L28" s="352"/>
      <c r="M28" s="353"/>
      <c r="N28" s="351" t="str">
        <f>IF('[1]p11'!$H$315&lt;&gt;0,'[1]p11'!$H$315,"")</f>
        <v>Port/DCCT/No121/03</v>
      </c>
      <c r="O28" s="352"/>
      <c r="P28" s="352"/>
      <c r="Q28" s="353"/>
      <c r="R28" s="40">
        <f>IF('[1]p11'!$J$315&lt;&gt;0,'[1]p11'!$J$315,"")</f>
        <v>37883</v>
      </c>
      <c r="S28" s="40">
        <f>IF('[1]p11'!$K$315&lt;&gt;0,'[1]p11'!$K$315,"")</f>
      </c>
    </row>
    <row r="29" spans="1:19" s="51" customFormat="1" ht="13.5" customHeight="1">
      <c r="A29" s="351" t="str">
        <f>IF('[1]p11'!$A$319&lt;&gt;0,'[1]p11'!$A$319,"")</f>
        <v>Graduação em Matemática </v>
      </c>
      <c r="B29" s="352"/>
      <c r="C29" s="352"/>
      <c r="D29" s="352"/>
      <c r="E29" s="353"/>
      <c r="F29" s="351" t="str">
        <f>IF('[1]p11'!$B$320&lt;&gt;0,'[1]p11'!$B$320,"")</f>
        <v>Participação em Colegiado de Curso como membro titular, exceto membro nato</v>
      </c>
      <c r="G29" s="352"/>
      <c r="H29" s="352"/>
      <c r="I29" s="352"/>
      <c r="J29" s="352"/>
      <c r="K29" s="352"/>
      <c r="L29" s="352"/>
      <c r="M29" s="353"/>
      <c r="N29" s="351" t="str">
        <f>IF('[1]p11'!$H$319&lt;&gt;0,'[1]p11'!$H$319,"")</f>
        <v>Port/DCCT/No226/02 </v>
      </c>
      <c r="O29" s="352"/>
      <c r="P29" s="352"/>
      <c r="Q29" s="353"/>
      <c r="R29" s="40">
        <f>IF('[1]p11'!$J$319&lt;&gt;0,'[1]p11'!$J$319,"")</f>
      </c>
      <c r="S29" s="40">
        <f>IF('[1]p11'!$K$319&lt;&gt;0,'[1]p11'!$K$319,"")</f>
      </c>
    </row>
    <row r="30" spans="1:19" s="51" customFormat="1" ht="13.5" customHeight="1">
      <c r="A30" s="351">
        <f>IF('[1]p11'!$A$323&lt;&gt;0,'[1]p11'!$A$323,"")</f>
      </c>
      <c r="B30" s="352"/>
      <c r="C30" s="352"/>
      <c r="D30" s="352"/>
      <c r="E30" s="353"/>
      <c r="F30" s="351">
        <f>IF('[1]p11'!$B$324&lt;&gt;0,'[1]p11'!$B$324,"")</f>
      </c>
      <c r="G30" s="352"/>
      <c r="H30" s="352"/>
      <c r="I30" s="352"/>
      <c r="J30" s="352"/>
      <c r="K30" s="352"/>
      <c r="L30" s="352"/>
      <c r="M30" s="353"/>
      <c r="N30" s="351">
        <f>IF('[1]p11'!$H$323&lt;&gt;0,'[1]p11'!$H$323,"")</f>
      </c>
      <c r="O30" s="352"/>
      <c r="P30" s="352"/>
      <c r="Q30" s="353"/>
      <c r="R30" s="40">
        <f>IF('[1]p11'!$J$323&lt;&gt;0,'[1]p11'!$J$323,"")</f>
      </c>
      <c r="S30" s="40">
        <f>IF('[1]p11'!$K$323&lt;&gt;0,'[1]p11'!$K$323,"")</f>
      </c>
    </row>
    <row r="31" spans="1:19" s="51" customFormat="1" ht="13.5" customHeight="1">
      <c r="A31" s="354" t="str">
        <f>T('[1]p12'!$C$13:$G$13)</f>
        <v>Daniel Marinho Pellegrino</v>
      </c>
      <c r="B31" s="355"/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</row>
    <row r="32" spans="1:19" s="51" customFormat="1" ht="13.5" customHeight="1">
      <c r="A32" s="351" t="str">
        <f>IF('[1]p12'!$A$311&lt;&gt;0,'[1]p12'!$A$311,"")</f>
        <v>Graduação em Matemática</v>
      </c>
      <c r="B32" s="352"/>
      <c r="C32" s="352"/>
      <c r="D32" s="352"/>
      <c r="E32" s="353"/>
      <c r="F32" s="351" t="str">
        <f>IF('[1]p12'!$B$312&lt;&gt;0,'[1]p12'!$B$312,"")</f>
        <v>Participação em Colegiado de Curso como membro titular, exceto membro nato</v>
      </c>
      <c r="G32" s="352"/>
      <c r="H32" s="352"/>
      <c r="I32" s="352"/>
      <c r="J32" s="352"/>
      <c r="K32" s="352"/>
      <c r="L32" s="352"/>
      <c r="M32" s="353"/>
      <c r="N32" s="351" t="str">
        <f>IF('[1]p12'!$H$311&lt;&gt;0,'[1]p12'!$H$311,"")</f>
        <v>Port/DCCT/No114/03</v>
      </c>
      <c r="O32" s="352"/>
      <c r="P32" s="352"/>
      <c r="Q32" s="353"/>
      <c r="R32" s="40">
        <f>IF('[1]p12'!$J$311&lt;&gt;0,'[1]p12'!$J$311,"")</f>
        <v>37883</v>
      </c>
      <c r="S32" s="40">
        <f>IF('[1]p12'!$K$311&lt;&gt;0,'[1]p12'!$K$311,"")</f>
      </c>
    </row>
    <row r="33" spans="1:19" s="51" customFormat="1" ht="13.5" customHeight="1">
      <c r="A33" s="351" t="str">
        <f>IF('[1]p12'!$A$315&lt;&gt;0,'[1]p12'!$A$315,"")</f>
        <v>Pós-Graduação em Meteorologia</v>
      </c>
      <c r="B33" s="352"/>
      <c r="C33" s="352"/>
      <c r="D33" s="352"/>
      <c r="E33" s="353"/>
      <c r="F33" s="351" t="str">
        <f>IF('[1]p12'!$B$316&lt;&gt;0,'[1]p12'!$B$316,"")</f>
        <v>Participação em Colegiado de Curso como membro titular, exceto membro nato</v>
      </c>
      <c r="G33" s="352"/>
      <c r="H33" s="352"/>
      <c r="I33" s="352"/>
      <c r="J33" s="352"/>
      <c r="K33" s="352"/>
      <c r="L33" s="352"/>
      <c r="M33" s="353"/>
      <c r="N33" s="351" t="str">
        <f>IF('[1]p12'!$H$315&lt;&gt;0,'[1]p12'!$H$315,"")</f>
        <v>Port/DCCT/No130/03</v>
      </c>
      <c r="O33" s="352"/>
      <c r="P33" s="352"/>
      <c r="Q33" s="353"/>
      <c r="R33" s="40">
        <f>IF('[1]p12'!$J$315&lt;&gt;0,'[1]p12'!$J$315,"")</f>
        <v>37889</v>
      </c>
      <c r="S33" s="40">
        <f>IF('[1]p12'!$K$315&lt;&gt;0,'[1]p12'!$K$315,"")</f>
      </c>
    </row>
    <row r="34" spans="1:19" s="3" customFormat="1" ht="13.5" customHeight="1">
      <c r="A34" s="357"/>
      <c r="B34" s="357"/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</row>
    <row r="35" spans="1:19" s="51" customFormat="1" ht="13.5" customHeight="1">
      <c r="A35" s="354" t="str">
        <f>T('[1]p13'!$C$13:$G$13)</f>
        <v>Florence Ayres Campello de Oliveira</v>
      </c>
      <c r="B35" s="355"/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</row>
    <row r="36" spans="1:19" s="51" customFormat="1" ht="13.5" customHeight="1">
      <c r="A36" s="351" t="str">
        <f>IF('[1]p13'!$A$311&lt;&gt;0,'[1]p13'!$A$311,"")</f>
        <v>Graduação em Engenharia Química</v>
      </c>
      <c r="B36" s="352"/>
      <c r="C36" s="352"/>
      <c r="D36" s="352"/>
      <c r="E36" s="353"/>
      <c r="F36" s="351" t="str">
        <f>IF('[1]p13'!$B$312&lt;&gt;0,'[1]p13'!$B$312,"")</f>
        <v>Participação em Colegiado de Curso como membro titular, exceto membro nato</v>
      </c>
      <c r="G36" s="352"/>
      <c r="H36" s="352"/>
      <c r="I36" s="352"/>
      <c r="J36" s="352"/>
      <c r="K36" s="352"/>
      <c r="L36" s="352"/>
      <c r="M36" s="353"/>
      <c r="N36" s="351" t="str">
        <f>IF('[1]p13'!$H$311&lt;&gt;0,'[1]p13'!$H$311,"")</f>
        <v>Port/DCCT/No017/05</v>
      </c>
      <c r="O36" s="352"/>
      <c r="P36" s="352"/>
      <c r="Q36" s="353"/>
      <c r="R36" s="40">
        <f>IF('[1]p13'!$J$311&lt;&gt;0,'[1]p13'!$J$311,"")</f>
        <v>38414</v>
      </c>
      <c r="S36" s="40">
        <f>IF('[1]p13'!$K$311&lt;&gt;0,'[1]p13'!$K$311,"")</f>
      </c>
    </row>
    <row r="37" spans="1:19" s="51" customFormat="1" ht="13.5" customHeight="1">
      <c r="A37" s="351" t="str">
        <f>IF('[1]p13'!$A$315&lt;&gt;0,'[1]p13'!$A$315,"")</f>
        <v>Graduação em Desenho Industrial</v>
      </c>
      <c r="B37" s="352"/>
      <c r="C37" s="352"/>
      <c r="D37" s="352"/>
      <c r="E37" s="353"/>
      <c r="F37" s="351" t="str">
        <f>IF('[1]p13'!$B$316&lt;&gt;0,'[1]p13'!$B$316,"")</f>
        <v>Participação em Colegiado de Curso como membro suplente</v>
      </c>
      <c r="G37" s="352"/>
      <c r="H37" s="352"/>
      <c r="I37" s="352"/>
      <c r="J37" s="352"/>
      <c r="K37" s="352"/>
      <c r="L37" s="352"/>
      <c r="M37" s="353"/>
      <c r="N37" s="351" t="str">
        <f>IF('[1]p13'!$H$315&lt;&gt;0,'[1]p13'!$H$315,"")</f>
        <v>Port/DCCT/No018/05</v>
      </c>
      <c r="O37" s="352"/>
      <c r="P37" s="352"/>
      <c r="Q37" s="353"/>
      <c r="R37" s="40">
        <f>IF('[1]p13'!$J$315&lt;&gt;0,'[1]p13'!$J$315,"")</f>
        <v>38414</v>
      </c>
      <c r="S37" s="40">
        <f>IF('[1]p13'!$K$315&lt;&gt;0,'[1]p13'!$K$315,"")</f>
      </c>
    </row>
    <row r="38" spans="1:19" s="3" customFormat="1" ht="13.5" customHeight="1">
      <c r="A38" s="357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</row>
    <row r="39" spans="1:19" s="51" customFormat="1" ht="13.5" customHeight="1">
      <c r="A39" s="354" t="str">
        <f>T('[1]p14'!$C$13:$G$13)</f>
        <v>Francisco Antônio Morais de Souza</v>
      </c>
      <c r="B39" s="355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</row>
    <row r="40" spans="1:19" s="51" customFormat="1" ht="13.5" customHeight="1">
      <c r="A40" s="351" t="str">
        <f>IF('[1]p14'!$A$311&lt;&gt;0,'[1]p14'!$A$311,"")</f>
        <v>Graduação em Engenharia de Materiais</v>
      </c>
      <c r="B40" s="352"/>
      <c r="C40" s="352"/>
      <c r="D40" s="352"/>
      <c r="E40" s="353"/>
      <c r="F40" s="351" t="str">
        <f>IF('[1]p14'!$B$312&lt;&gt;0,'[1]p14'!$B$312,"")</f>
        <v>Participação em Colegiado de Curso como membro titular, exceto membro nato</v>
      </c>
      <c r="G40" s="352"/>
      <c r="H40" s="352"/>
      <c r="I40" s="352"/>
      <c r="J40" s="352"/>
      <c r="K40" s="352"/>
      <c r="L40" s="352"/>
      <c r="M40" s="353"/>
      <c r="N40" s="351" t="str">
        <f>IF('[1]p14'!$H$311&lt;&gt;0,'[1]p14'!$H$311,"")</f>
        <v>Port/DCCT/No120/03</v>
      </c>
      <c r="O40" s="352"/>
      <c r="P40" s="352"/>
      <c r="Q40" s="353"/>
      <c r="R40" s="40">
        <f>IF('[1]p14'!$J$311&lt;&gt;0,'[1]p14'!$J$311,"")</f>
        <v>37883</v>
      </c>
      <c r="S40" s="40">
        <f>IF('[1]p14'!$K$311&lt;&gt;0,'[1]p14'!$K$311,"")</f>
      </c>
    </row>
    <row r="41" spans="1:19" s="51" customFormat="1" ht="13.5" customHeight="1">
      <c r="A41" s="351" t="str">
        <f>IF('[1]p14'!$A$315&lt;&gt;0,'[1]p14'!$A$315,"")</f>
        <v>Graduação em Ciências da Computação</v>
      </c>
      <c r="B41" s="352"/>
      <c r="C41" s="352"/>
      <c r="D41" s="352"/>
      <c r="E41" s="353"/>
      <c r="F41" s="351" t="str">
        <f>IF('[1]p14'!$B$316&lt;&gt;0,'[1]p14'!$B$316,"")</f>
        <v>Participação em Colegiado de Curso como membro suplente</v>
      </c>
      <c r="G41" s="352"/>
      <c r="H41" s="352"/>
      <c r="I41" s="352"/>
      <c r="J41" s="352"/>
      <c r="K41" s="352"/>
      <c r="L41" s="352"/>
      <c r="M41" s="353"/>
      <c r="N41" s="351" t="str">
        <f>IF('[1]p14'!$H$315&lt;&gt;0,'[1]p14'!$H$315,"")</f>
        <v>Port/DCCT/No112/03</v>
      </c>
      <c r="O41" s="352"/>
      <c r="P41" s="352"/>
      <c r="Q41" s="353"/>
      <c r="R41" s="40">
        <f>IF('[1]p14'!$J$315&lt;&gt;0,'[1]p14'!$J$315,"")</f>
        <v>37883</v>
      </c>
      <c r="S41" s="40">
        <f>IF('[1]p14'!$K$315&lt;&gt;0,'[1]p14'!$K$315,"")</f>
      </c>
    </row>
    <row r="42" spans="1:19" s="51" customFormat="1" ht="13.5" customHeight="1">
      <c r="A42" s="351" t="str">
        <f>IF('[1]p14'!$A$319&lt;&gt;0,'[1]p14'!$A$319,"")</f>
        <v>Pós-Graduação em Matemática</v>
      </c>
      <c r="B42" s="352"/>
      <c r="C42" s="352"/>
      <c r="D42" s="352"/>
      <c r="E42" s="353"/>
      <c r="F42" s="351" t="str">
        <f>IF('[1]p14'!$B$320&lt;&gt;0,'[1]p14'!$B$320,"")</f>
        <v>Participação em Colegiado de Curso como membro suplente</v>
      </c>
      <c r="G42" s="352"/>
      <c r="H42" s="352"/>
      <c r="I42" s="352"/>
      <c r="J42" s="352"/>
      <c r="K42" s="352"/>
      <c r="L42" s="352"/>
      <c r="M42" s="353"/>
      <c r="N42" s="351" t="str">
        <f>IF('[1]p14'!$H$319&lt;&gt;0,'[1]p14'!$H$319,"")</f>
        <v>Port./DCCT/No227/02</v>
      </c>
      <c r="O42" s="352"/>
      <c r="P42" s="352"/>
      <c r="Q42" s="353"/>
      <c r="R42" s="40">
        <f>IF('[1]p14'!$J$319&lt;&gt;0,'[1]p14'!$J$319,"")</f>
        <v>37609</v>
      </c>
      <c r="S42" s="40">
        <f>IF('[1]p14'!$K$319&lt;&gt;0,'[1]p14'!$K$319,"")</f>
      </c>
    </row>
    <row r="43" spans="1:19" s="3" customFormat="1" ht="13.5" customHeight="1">
      <c r="A43" s="357"/>
      <c r="B43" s="357"/>
      <c r="C43" s="357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</row>
    <row r="44" spans="1:19" s="51" customFormat="1" ht="13.5" customHeight="1">
      <c r="A44" s="354" t="str">
        <f>T('[1]p16'!$C$13:$G$13)</f>
        <v>Henrique Fernandes de Lima</v>
      </c>
      <c r="B44" s="355"/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355"/>
      <c r="R44" s="355"/>
      <c r="S44" s="355"/>
    </row>
    <row r="45" spans="1:19" s="51" customFormat="1" ht="13.5" customHeight="1">
      <c r="A45" s="351" t="str">
        <f>IF('[1]p16'!$A$311&lt;&gt;0,'[1]p16'!$A$311,"")</f>
        <v>Graduação em Engenharia de Minas</v>
      </c>
      <c r="B45" s="352"/>
      <c r="C45" s="352"/>
      <c r="D45" s="352"/>
      <c r="E45" s="353"/>
      <c r="F45" s="351" t="str">
        <f>IF('[1]p16'!$B$312&lt;&gt;0,'[1]p16'!$B$312,"")</f>
        <v>Participação em Colegiado de Curso como membro titular, exceto membro nato</v>
      </c>
      <c r="G45" s="352"/>
      <c r="H45" s="352"/>
      <c r="I45" s="352"/>
      <c r="J45" s="352"/>
      <c r="K45" s="352"/>
      <c r="L45" s="352"/>
      <c r="M45" s="353"/>
      <c r="N45" s="351" t="str">
        <f>IF('[1]p16'!$H$311&lt;&gt;0,'[1]p16'!$H$311,"")</f>
        <v>Port. DCCT/016/05</v>
      </c>
      <c r="O45" s="352"/>
      <c r="P45" s="352"/>
      <c r="Q45" s="353"/>
      <c r="R45" s="40">
        <f>IF('[1]p16'!$J$311&lt;&gt;0,'[1]p16'!$J$311,"")</f>
        <v>38537</v>
      </c>
      <c r="S45" s="40">
        <f>IF('[1]p16'!$K$311&lt;&gt;0,'[1]p16'!$K$311,"")</f>
        <v>38660</v>
      </c>
    </row>
    <row r="46" spans="1:19" s="51" customFormat="1" ht="13.5" customHeight="1">
      <c r="A46" s="351" t="str">
        <f>IF('[1]p16'!$A$315&lt;&gt;0,'[1]p16'!$A$315,"")</f>
        <v>Graduação em Engenharia Agrícola</v>
      </c>
      <c r="B46" s="352"/>
      <c r="C46" s="352"/>
      <c r="D46" s="352"/>
      <c r="E46" s="353"/>
      <c r="F46" s="351" t="str">
        <f>IF('[1]p16'!$B$316&lt;&gt;0,'[1]p16'!$B$316,"")</f>
        <v>Participação em Colegiado de Curso como membro suplente</v>
      </c>
      <c r="G46" s="352"/>
      <c r="H46" s="352"/>
      <c r="I46" s="352"/>
      <c r="J46" s="352"/>
      <c r="K46" s="352"/>
      <c r="L46" s="352"/>
      <c r="M46" s="353"/>
      <c r="N46" s="351" t="str">
        <f>IF('[1]p16'!$H$315&lt;&gt;0,'[1]p16'!$H$315,"")</f>
        <v>Port. DCCT/011/05</v>
      </c>
      <c r="O46" s="352"/>
      <c r="P46" s="352"/>
      <c r="Q46" s="353"/>
      <c r="R46" s="40">
        <f>IF('[1]p16'!$J$315&lt;&gt;0,'[1]p16'!$J$315,"")</f>
        <v>38537</v>
      </c>
      <c r="S46" s="40">
        <f>IF('[1]p16'!$K$315&lt;&gt;0,'[1]p16'!$K$315,"")</f>
        <v>38660</v>
      </c>
    </row>
    <row r="47" spans="1:19" s="51" customFormat="1" ht="13.5" customHeight="1">
      <c r="A47" s="351">
        <f>IF('[1]p16'!$A$319&lt;&gt;0,'[1]p16'!$A$319,"")</f>
      </c>
      <c r="B47" s="352"/>
      <c r="C47" s="352"/>
      <c r="D47" s="352"/>
      <c r="E47" s="353"/>
      <c r="F47" s="351">
        <f>IF('[1]p16'!$B$320&lt;&gt;0,'[1]p16'!$B$320,"")</f>
      </c>
      <c r="G47" s="352"/>
      <c r="H47" s="352"/>
      <c r="I47" s="352"/>
      <c r="J47" s="352"/>
      <c r="K47" s="352"/>
      <c r="L47" s="352"/>
      <c r="M47" s="353"/>
      <c r="N47" s="351">
        <f>IF('[1]p16'!$H$319&lt;&gt;0,'[1]p16'!$H$319,"")</f>
      </c>
      <c r="O47" s="352"/>
      <c r="P47" s="352"/>
      <c r="Q47" s="353"/>
      <c r="R47" s="40">
        <f>IF('[1]p16'!$J$319&lt;&gt;0,'[1]p16'!$J$319,"")</f>
      </c>
      <c r="S47" s="40">
        <f>IF('[1]p16'!$K$319&lt;&gt;0,'[1]p16'!$K$319,"")</f>
      </c>
    </row>
    <row r="48" spans="1:19" s="51" customFormat="1" ht="13.5" customHeight="1">
      <c r="A48" s="354" t="str">
        <f>T('[1]p17'!$C$13:$G$13)</f>
        <v>Izabel Maria Barbosa de Albuquerque</v>
      </c>
      <c r="B48" s="355"/>
      <c r="C48" s="355"/>
      <c r="D48" s="355"/>
      <c r="E48" s="355"/>
      <c r="F48" s="355"/>
      <c r="G48" s="355"/>
      <c r="H48" s="355"/>
      <c r="I48" s="355"/>
      <c r="J48" s="355"/>
      <c r="K48" s="355"/>
      <c r="L48" s="355"/>
      <c r="M48" s="355"/>
      <c r="N48" s="355"/>
      <c r="O48" s="355"/>
      <c r="P48" s="355"/>
      <c r="Q48" s="355"/>
      <c r="R48" s="355"/>
      <c r="S48" s="355"/>
    </row>
    <row r="49" spans="1:19" s="51" customFormat="1" ht="13.5" customHeight="1">
      <c r="A49" s="351" t="str">
        <f>IF('[1]p17'!$A$311&lt;&gt;0,'[1]p17'!$A$311,"")</f>
        <v>Graduação em Economia</v>
      </c>
      <c r="B49" s="352"/>
      <c r="C49" s="352"/>
      <c r="D49" s="352"/>
      <c r="E49" s="353"/>
      <c r="F49" s="351" t="str">
        <f>IF('[1]p17'!$B$312&lt;&gt;0,'[1]p17'!$B$312,"")</f>
        <v>Participação em Colegiado de Curso como membro titular, exceto membro nato</v>
      </c>
      <c r="G49" s="352"/>
      <c r="H49" s="352"/>
      <c r="I49" s="352"/>
      <c r="J49" s="352"/>
      <c r="K49" s="352"/>
      <c r="L49" s="352"/>
      <c r="M49" s="353"/>
      <c r="N49" s="351" t="str">
        <f>IF('[1]p17'!$H$311&lt;&gt;0,'[1]p17'!$H$311,"")</f>
        <v>Portaria/DCCT/No.028/04</v>
      </c>
      <c r="O49" s="352"/>
      <c r="P49" s="352"/>
      <c r="Q49" s="353"/>
      <c r="R49" s="40">
        <f>IF('[1]p17'!$J$311&lt;&gt;0,'[1]p17'!$J$311,"")</f>
        <v>38064</v>
      </c>
      <c r="S49" s="40">
        <f>IF('[1]p17'!$K$311&lt;&gt;0,'[1]p17'!$K$311,"")</f>
      </c>
    </row>
    <row r="50" spans="1:19" s="51" customFormat="1" ht="13.5" customHeight="1">
      <c r="A50" s="351" t="str">
        <f>IF('[1]p17'!$A$315&lt;&gt;0,'[1]p17'!$A$315,"")</f>
        <v>Graduação em Administração</v>
      </c>
      <c r="B50" s="352"/>
      <c r="C50" s="352"/>
      <c r="D50" s="352"/>
      <c r="E50" s="353"/>
      <c r="F50" s="351" t="str">
        <f>IF('[1]p17'!$B$316&lt;&gt;0,'[1]p17'!$B$316,"")</f>
        <v>Participação em Colegiado de Curso como membro suplente</v>
      </c>
      <c r="G50" s="352"/>
      <c r="H50" s="352"/>
      <c r="I50" s="352"/>
      <c r="J50" s="352"/>
      <c r="K50" s="352"/>
      <c r="L50" s="352"/>
      <c r="M50" s="353"/>
      <c r="N50" s="351" t="str">
        <f>IF('[1]p17'!$H$315&lt;&gt;0,'[1]p17'!$H$315,"")</f>
        <v>Portaria/DCCT/No.027/04</v>
      </c>
      <c r="O50" s="352"/>
      <c r="P50" s="352"/>
      <c r="Q50" s="353"/>
      <c r="R50" s="40">
        <f>IF('[1]p17'!$J$315&lt;&gt;0,'[1]p17'!$J$315,"")</f>
        <v>38064</v>
      </c>
      <c r="S50" s="40">
        <f>IF('[1]p17'!$K$315&lt;&gt;0,'[1]p17'!$K$315,"")</f>
      </c>
    </row>
    <row r="51" spans="1:19" s="51" customFormat="1" ht="13.5" customHeight="1">
      <c r="A51" s="351">
        <f>IF('[1]p17'!$A$319&lt;&gt;0,'[1]p17'!$A$319,"")</f>
      </c>
      <c r="B51" s="352"/>
      <c r="C51" s="352"/>
      <c r="D51" s="352"/>
      <c r="E51" s="353"/>
      <c r="F51" s="351">
        <f>IF('[1]p17'!$B$320&lt;&gt;0,'[1]p17'!$B$320,"")</f>
      </c>
      <c r="G51" s="352"/>
      <c r="H51" s="352"/>
      <c r="I51" s="352"/>
      <c r="J51" s="352"/>
      <c r="K51" s="352"/>
      <c r="L51" s="352"/>
      <c r="M51" s="353"/>
      <c r="N51" s="351">
        <f>IF('[1]p17'!$H$319&lt;&gt;0,'[1]p17'!$H$319,"")</f>
      </c>
      <c r="O51" s="352"/>
      <c r="P51" s="352"/>
      <c r="Q51" s="353"/>
      <c r="R51" s="40">
        <f>IF('[1]p17'!$J$319&lt;&gt;0,'[1]p17'!$J$319,"")</f>
      </c>
      <c r="S51" s="40">
        <f>IF('[1]p17'!$K$319&lt;&gt;0,'[1]p17'!$K$319,"")</f>
      </c>
    </row>
    <row r="52" spans="1:19" s="51" customFormat="1" ht="13.5" customHeight="1">
      <c r="A52" s="354" t="str">
        <f>T('[1]p18'!$C$13:$G$13)</f>
        <v>Jaime Alves Barbosa Sobrinho</v>
      </c>
      <c r="B52" s="355"/>
      <c r="C52" s="355"/>
      <c r="D52" s="355"/>
      <c r="E52" s="355"/>
      <c r="F52" s="355"/>
      <c r="G52" s="355"/>
      <c r="H52" s="355"/>
      <c r="I52" s="355"/>
      <c r="J52" s="355"/>
      <c r="K52" s="355"/>
      <c r="L52" s="355"/>
      <c r="M52" s="355"/>
      <c r="N52" s="355"/>
      <c r="O52" s="355"/>
      <c r="P52" s="355"/>
      <c r="Q52" s="355"/>
      <c r="R52" s="355"/>
      <c r="S52" s="355"/>
    </row>
    <row r="53" spans="1:19" s="51" customFormat="1" ht="13.5" customHeight="1">
      <c r="A53" s="351" t="str">
        <f>IF('[1]p18'!$A$311&lt;&gt;0,'[1]p18'!$A$311,"")</f>
        <v>Pós-Graduação em Matemática</v>
      </c>
      <c r="B53" s="352"/>
      <c r="C53" s="352"/>
      <c r="D53" s="352"/>
      <c r="E53" s="353"/>
      <c r="F53" s="351" t="str">
        <f>IF('[1]p18'!$B$312&lt;&gt;0,'[1]p18'!$B$312,"")</f>
        <v>Participação em Colegiado de Curso como membro titular, exceto membro nato</v>
      </c>
      <c r="G53" s="352"/>
      <c r="H53" s="352"/>
      <c r="I53" s="352"/>
      <c r="J53" s="352"/>
      <c r="K53" s="352"/>
      <c r="L53" s="352"/>
      <c r="M53" s="353"/>
      <c r="N53" s="351" t="str">
        <f>IF('[1]p18'!$H$311&lt;&gt;0,'[1]p18'!$H$311,"")</f>
        <v>Port/DCCT/No229/02</v>
      </c>
      <c r="O53" s="352"/>
      <c r="P53" s="352"/>
      <c r="Q53" s="353"/>
      <c r="R53" s="40">
        <f>IF('[1]p18'!$J$311&lt;&gt;0,'[1]p18'!$J$311,"")</f>
        <v>37609</v>
      </c>
      <c r="S53" s="40">
        <f>IF('[1]p18'!$K$311&lt;&gt;0,'[1]p18'!$K$311,"")</f>
      </c>
    </row>
    <row r="54" spans="1:19" s="51" customFormat="1" ht="13.5" customHeight="1">
      <c r="A54" s="351">
        <f>IF('[1]p18'!$A$315&lt;&gt;0,'[1]p18'!$A$315,"")</f>
      </c>
      <c r="B54" s="352"/>
      <c r="C54" s="352"/>
      <c r="D54" s="352"/>
      <c r="E54" s="353"/>
      <c r="F54" s="351">
        <f>IF('[1]p18'!$B$316&lt;&gt;0,'[1]p18'!$B$316,"")</f>
      </c>
      <c r="G54" s="352"/>
      <c r="H54" s="352"/>
      <c r="I54" s="352"/>
      <c r="J54" s="352"/>
      <c r="K54" s="352"/>
      <c r="L54" s="352"/>
      <c r="M54" s="353"/>
      <c r="N54" s="351">
        <f>IF('[1]p18'!$H$315&lt;&gt;0,'[1]p18'!$H$315,"")</f>
      </c>
      <c r="O54" s="352"/>
      <c r="P54" s="352"/>
      <c r="Q54" s="353"/>
      <c r="R54" s="40">
        <f>IF('[1]p18'!$J$315&lt;&gt;0,'[1]p18'!$J$315,"")</f>
      </c>
      <c r="S54" s="40">
        <f>IF('[1]p18'!$K$315&lt;&gt;0,'[1]p18'!$K$315,"")</f>
      </c>
    </row>
    <row r="55" spans="1:19" s="51" customFormat="1" ht="13.5" customHeight="1">
      <c r="A55" s="354" t="str">
        <f>T('[1]p19'!$C$13:$G$13)</f>
        <v>José de Arimatéia Fernandes</v>
      </c>
      <c r="B55" s="355"/>
      <c r="C55" s="355"/>
      <c r="D55" s="355"/>
      <c r="E55" s="355"/>
      <c r="F55" s="355"/>
      <c r="G55" s="355"/>
      <c r="H55" s="355"/>
      <c r="I55" s="355"/>
      <c r="J55" s="355"/>
      <c r="K55" s="355"/>
      <c r="L55" s="355"/>
      <c r="M55" s="355"/>
      <c r="N55" s="355"/>
      <c r="O55" s="355"/>
      <c r="P55" s="355"/>
      <c r="Q55" s="355"/>
      <c r="R55" s="355"/>
      <c r="S55" s="355"/>
    </row>
    <row r="56" spans="1:19" s="51" customFormat="1" ht="13.5" customHeight="1">
      <c r="A56" s="351" t="str">
        <f>IF('[1]p19'!$A$311&lt;&gt;0,'[1]p19'!$A$311,"")</f>
        <v>Pós-Graduação em Meteorologia</v>
      </c>
      <c r="B56" s="352"/>
      <c r="C56" s="352"/>
      <c r="D56" s="352"/>
      <c r="E56" s="353"/>
      <c r="F56" s="351" t="str">
        <f>IF('[1]p19'!$B$312&lt;&gt;0,'[1]p19'!$B$312,"")</f>
        <v>Participação em Colegiado de Curso como membro titular, exceto membro nato</v>
      </c>
      <c r="G56" s="352"/>
      <c r="H56" s="352"/>
      <c r="I56" s="352"/>
      <c r="J56" s="352"/>
      <c r="K56" s="352"/>
      <c r="L56" s="352"/>
      <c r="M56" s="353"/>
      <c r="N56" s="351" t="str">
        <f>IF('[1]p19'!$H$311&lt;&gt;0,'[1]p19'!$H$311,"")</f>
        <v>Port/DCCT/No130/03</v>
      </c>
      <c r="O56" s="352"/>
      <c r="P56" s="352"/>
      <c r="Q56" s="353"/>
      <c r="R56" s="40">
        <f>IF('[1]p19'!$J$311&lt;&gt;0,'[1]p19'!$J$311,"")</f>
        <v>37889</v>
      </c>
      <c r="S56" s="40">
        <f>IF('[1]p19'!$K$311&lt;&gt;0,'[1]p19'!$K$311,"")</f>
      </c>
    </row>
    <row r="57" spans="1:19" s="51" customFormat="1" ht="13.5" customHeight="1">
      <c r="A57" s="351" t="str">
        <f>IF('[1]p19'!$A$315&lt;&gt;0,'[1]p19'!$A$315,"")</f>
        <v>Pós-Graduação em Engenharia Química</v>
      </c>
      <c r="B57" s="352"/>
      <c r="C57" s="352"/>
      <c r="D57" s="352"/>
      <c r="E57" s="353"/>
      <c r="F57" s="351" t="str">
        <f>IF('[1]p19'!$B$316&lt;&gt;0,'[1]p19'!$B$316,"")</f>
        <v>Participação em Colegiado de Curso como membro suplente</v>
      </c>
      <c r="G57" s="352"/>
      <c r="H57" s="352"/>
      <c r="I57" s="352"/>
      <c r="J57" s="352"/>
      <c r="K57" s="352"/>
      <c r="L57" s="352"/>
      <c r="M57" s="353"/>
      <c r="N57" s="351" t="str">
        <f>IF('[1]p19'!$H$315&lt;&gt;0,'[1]p19'!$H$315,"")</f>
        <v>Port/DCCT/No134/03</v>
      </c>
      <c r="O57" s="352"/>
      <c r="P57" s="352"/>
      <c r="Q57" s="353"/>
      <c r="R57" s="40">
        <f>IF('[1]p19'!$J$315&lt;&gt;0,'[1]p19'!$J$315,"")</f>
        <v>37911</v>
      </c>
      <c r="S57" s="40">
        <f>IF('[1]p19'!$K$315&lt;&gt;0,'[1]p19'!$K$315,"")</f>
      </c>
    </row>
    <row r="58" spans="1:19" s="51" customFormat="1" ht="13.5" customHeight="1">
      <c r="A58" s="351">
        <f>IF('[1]p19'!$A$319&lt;&gt;0,'[1]p19'!$A$319,"")</f>
      </c>
      <c r="B58" s="352"/>
      <c r="C58" s="352"/>
      <c r="D58" s="352"/>
      <c r="E58" s="353"/>
      <c r="F58" s="351">
        <f>IF('[1]p19'!$B$320&lt;&gt;0,'[1]p19'!$B$320,"")</f>
      </c>
      <c r="G58" s="352"/>
      <c r="H58" s="352"/>
      <c r="I58" s="352"/>
      <c r="J58" s="352"/>
      <c r="K58" s="352"/>
      <c r="L58" s="352"/>
      <c r="M58" s="353"/>
      <c r="N58" s="351">
        <f>IF('[1]p19'!$H$319&lt;&gt;0,'[1]p19'!$H$319,"")</f>
      </c>
      <c r="O58" s="352"/>
      <c r="P58" s="352"/>
      <c r="Q58" s="353"/>
      <c r="R58" s="40">
        <f>IF('[1]p19'!$J$319&lt;&gt;0,'[1]p19'!$J$319,"")</f>
      </c>
      <c r="S58" s="40">
        <f>IF('[1]p19'!$K$319&lt;&gt;0,'[1]p19'!$K$319,"")</f>
      </c>
    </row>
    <row r="59" spans="1:19" s="51" customFormat="1" ht="13.5" customHeight="1">
      <c r="A59" s="354" t="str">
        <f>T('[1]p21'!$C$13:$G$13)</f>
        <v>José Lindomberg Possiano Barreiro</v>
      </c>
      <c r="B59" s="355"/>
      <c r="C59" s="355"/>
      <c r="D59" s="355"/>
      <c r="E59" s="355"/>
      <c r="F59" s="355"/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</row>
    <row r="60" spans="1:19" s="51" customFormat="1" ht="13.5" customHeight="1">
      <c r="A60" s="351" t="str">
        <f>IF('[1]p21'!$A$311&lt;&gt;0,'[1]p21'!$A$311,"")</f>
        <v>Graduação em Desenho Industrial</v>
      </c>
      <c r="B60" s="352"/>
      <c r="C60" s="352"/>
      <c r="D60" s="352"/>
      <c r="E60" s="353"/>
      <c r="F60" s="351" t="str">
        <f>IF('[1]p21'!$B$312&lt;&gt;0,'[1]p21'!$B$312,"")</f>
        <v>Participação em Colegiado de Curso como membro titular, exceto membro nato</v>
      </c>
      <c r="G60" s="352"/>
      <c r="H60" s="352"/>
      <c r="I60" s="352"/>
      <c r="J60" s="352"/>
      <c r="K60" s="352"/>
      <c r="L60" s="352"/>
      <c r="M60" s="353"/>
      <c r="N60" s="351" t="str">
        <f>IF('[1]p21'!$H$311&lt;&gt;0,'[1]p21'!$H$311,"")</f>
        <v>Port/DCCT/Nº018/05</v>
      </c>
      <c r="O60" s="352"/>
      <c r="P60" s="352"/>
      <c r="Q60" s="353"/>
      <c r="R60" s="40">
        <f>IF('[1]p21'!$J$311&lt;&gt;0,'[1]p21'!$J$311,"")</f>
        <v>38416</v>
      </c>
      <c r="S60" s="40">
        <f>IF('[1]p21'!$K$311&lt;&gt;0,'[1]p21'!$K$311,"")</f>
      </c>
    </row>
    <row r="61" spans="1:19" s="51" customFormat="1" ht="13.5" customHeight="1">
      <c r="A61" s="351">
        <f>IF('[1]p21'!$A$315&lt;&gt;0,'[1]p21'!$A$315,"")</f>
      </c>
      <c r="B61" s="352"/>
      <c r="C61" s="352"/>
      <c r="D61" s="352"/>
      <c r="E61" s="353"/>
      <c r="F61" s="351">
        <f>IF('[1]p21'!$B$316&lt;&gt;0,'[1]p21'!$B$316,"")</f>
      </c>
      <c r="G61" s="352"/>
      <c r="H61" s="352"/>
      <c r="I61" s="352"/>
      <c r="J61" s="352"/>
      <c r="K61" s="352"/>
      <c r="L61" s="352"/>
      <c r="M61" s="353"/>
      <c r="N61" s="351">
        <f>IF('[1]p21'!$H$315&lt;&gt;0,'[1]p21'!$H$315,"")</f>
      </c>
      <c r="O61" s="352"/>
      <c r="P61" s="352"/>
      <c r="Q61" s="353"/>
      <c r="R61" s="40">
        <f>IF('[1]p21'!$J$315&lt;&gt;0,'[1]p21'!$J$315,"")</f>
      </c>
      <c r="S61" s="40">
        <f>IF('[1]p21'!$K$315&lt;&gt;0,'[1]p21'!$K$315,"")</f>
      </c>
    </row>
    <row r="62" spans="1:19" s="51" customFormat="1" ht="13.5" customHeight="1">
      <c r="A62" s="354" t="str">
        <f>T('[1]p22'!$C$13:$G$13)</f>
        <v>José Luiz Neto</v>
      </c>
      <c r="B62" s="355"/>
      <c r="C62" s="355"/>
      <c r="D62" s="355"/>
      <c r="E62" s="355"/>
      <c r="F62" s="355"/>
      <c r="G62" s="355"/>
      <c r="H62" s="355"/>
      <c r="I62" s="355"/>
      <c r="J62" s="355"/>
      <c r="K62" s="355"/>
      <c r="L62" s="355"/>
      <c r="M62" s="355"/>
      <c r="N62" s="355"/>
      <c r="O62" s="355"/>
      <c r="P62" s="355"/>
      <c r="Q62" s="355"/>
      <c r="R62" s="355"/>
      <c r="S62" s="355"/>
    </row>
    <row r="63" spans="1:19" s="51" customFormat="1" ht="13.5" customHeight="1">
      <c r="A63" s="351" t="str">
        <f>IF('[1]p22'!$A$311&lt;&gt;0,'[1]p22'!$A$311,"")</f>
        <v>Graduação em Meteorologia</v>
      </c>
      <c r="B63" s="352"/>
      <c r="C63" s="352"/>
      <c r="D63" s="352"/>
      <c r="E63" s="353"/>
      <c r="F63" s="351" t="str">
        <f>IF('[1]p22'!$B$312&lt;&gt;0,'[1]p22'!$B$312,"")</f>
        <v>Participação em Colegiado de Curso como membro titular, exceto membro nato</v>
      </c>
      <c r="G63" s="352"/>
      <c r="H63" s="352"/>
      <c r="I63" s="352"/>
      <c r="J63" s="352"/>
      <c r="K63" s="352"/>
      <c r="L63" s="352"/>
      <c r="M63" s="353"/>
      <c r="N63" s="351" t="str">
        <f>IF('[1]p22'!$H$311&lt;&gt;0,'[1]p22'!$H$311,"")</f>
        <v>Port/DCCT/No010/05</v>
      </c>
      <c r="O63" s="352"/>
      <c r="P63" s="352"/>
      <c r="Q63" s="353"/>
      <c r="R63" s="40">
        <f>IF('[1]p22'!$J$311&lt;&gt;0,'[1]p22'!$J$311,"")</f>
        <v>38537</v>
      </c>
      <c r="S63" s="40">
        <f>IF('[1]p22'!$K$311&lt;&gt;0,'[1]p22'!$K$311,"")</f>
      </c>
    </row>
    <row r="64" spans="1:19" s="51" customFormat="1" ht="13.5" customHeight="1">
      <c r="A64" s="351" t="str">
        <f>IF('[1]p22'!$A$315&lt;&gt;0,'[1]p22'!$A$315,"")</f>
        <v>Bacharelado em Física</v>
      </c>
      <c r="B64" s="352"/>
      <c r="C64" s="352"/>
      <c r="D64" s="352"/>
      <c r="E64" s="353"/>
      <c r="F64" s="351" t="str">
        <f>IF('[1]p22'!$B$316&lt;&gt;0,'[1]p22'!$B$316,"")</f>
        <v>Participação em Colegiado de Curso como membro suplente</v>
      </c>
      <c r="G64" s="352"/>
      <c r="H64" s="352"/>
      <c r="I64" s="352"/>
      <c r="J64" s="352"/>
      <c r="K64" s="352"/>
      <c r="L64" s="352"/>
      <c r="M64" s="353"/>
      <c r="N64" s="351" t="str">
        <f>IF('[1]p22'!$H$315&lt;&gt;0,'[1]p22'!$H$315,"")</f>
        <v>Port/DCCT/No008/05</v>
      </c>
      <c r="O64" s="352"/>
      <c r="P64" s="352"/>
      <c r="Q64" s="353"/>
      <c r="R64" s="40">
        <f>IF('[1]p22'!$J$315&lt;&gt;0,'[1]p22'!$J$315,"")</f>
        <v>38537</v>
      </c>
      <c r="S64" s="40">
        <f>IF('[1]p22'!$K$315&lt;&gt;0,'[1]p22'!$K$315,"")</f>
      </c>
    </row>
    <row r="65" spans="1:19" s="51" customFormat="1" ht="13.5" customHeight="1">
      <c r="A65" s="351">
        <f>IF('[1]p22'!$A$323&lt;&gt;0,'[1]p22'!$A$323,"")</f>
      </c>
      <c r="B65" s="352"/>
      <c r="C65" s="352"/>
      <c r="D65" s="352"/>
      <c r="E65" s="353"/>
      <c r="F65" s="351">
        <f>IF('[1]p22'!$B$324&lt;&gt;0,'[1]p22'!$B$324,"")</f>
      </c>
      <c r="G65" s="352"/>
      <c r="H65" s="352"/>
      <c r="I65" s="352"/>
      <c r="J65" s="352"/>
      <c r="K65" s="352"/>
      <c r="L65" s="352"/>
      <c r="M65" s="353"/>
      <c r="N65" s="351">
        <f>IF('[1]p22'!$H$323&lt;&gt;0,'[1]p22'!$H$323,"")</f>
      </c>
      <c r="O65" s="352"/>
      <c r="P65" s="352"/>
      <c r="Q65" s="353"/>
      <c r="R65" s="40">
        <f>IF('[1]p22'!$J$323&lt;&gt;0,'[1]p22'!$J$323,"")</f>
      </c>
      <c r="S65" s="40">
        <f>IF('[1]p22'!$K$323&lt;&gt;0,'[1]p22'!$K$323,"")</f>
      </c>
    </row>
    <row r="66" spans="1:19" s="51" customFormat="1" ht="13.5" customHeight="1">
      <c r="A66" s="354" t="str">
        <f>T('[1]p23'!$C$13:$G$13)</f>
        <v>Luiz Mendes Albuquerque Neto</v>
      </c>
      <c r="B66" s="355"/>
      <c r="C66" s="355"/>
      <c r="D66" s="355"/>
      <c r="E66" s="355"/>
      <c r="F66" s="355"/>
      <c r="G66" s="355"/>
      <c r="H66" s="355"/>
      <c r="I66" s="355"/>
      <c r="J66" s="355"/>
      <c r="K66" s="355"/>
      <c r="L66" s="355"/>
      <c r="M66" s="355"/>
      <c r="N66" s="355"/>
      <c r="O66" s="355"/>
      <c r="P66" s="355"/>
      <c r="Q66" s="355"/>
      <c r="R66" s="355"/>
      <c r="S66" s="355"/>
    </row>
    <row r="67" spans="1:19" s="51" customFormat="1" ht="13.5" customHeight="1">
      <c r="A67" s="351" t="str">
        <f>IF('[1]p23'!$A$311&lt;&gt;0,'[1]p23'!$A$311,"")</f>
        <v>Bacharelado em Física</v>
      </c>
      <c r="B67" s="352"/>
      <c r="C67" s="352"/>
      <c r="D67" s="352"/>
      <c r="E67" s="353"/>
      <c r="F67" s="351" t="str">
        <f>IF('[1]p23'!$B$312&lt;&gt;0,'[1]p23'!$B$312,"")</f>
        <v>Participação em Colegiado de Curso como membro titular, exceto membro nato</v>
      </c>
      <c r="G67" s="352"/>
      <c r="H67" s="352"/>
      <c r="I67" s="352"/>
      <c r="J67" s="352"/>
      <c r="K67" s="352"/>
      <c r="L67" s="352"/>
      <c r="M67" s="353"/>
      <c r="N67" s="351" t="str">
        <f>IF('[1]p23'!$H$311&lt;&gt;0,'[1]p23'!$H$311,"")</f>
        <v>Port./DCCT/No.008/05</v>
      </c>
      <c r="O67" s="352"/>
      <c r="P67" s="352"/>
      <c r="Q67" s="353"/>
      <c r="R67" s="40">
        <f>IF('[1]p23'!$J$311&lt;&gt;0,'[1]p23'!$J$311,"")</f>
        <v>38415</v>
      </c>
      <c r="S67" s="40">
        <f>IF('[1]p23'!$K$311&lt;&gt;0,'[1]p23'!$K$311,"")</f>
      </c>
    </row>
    <row r="68" spans="1:19" s="51" customFormat="1" ht="13.5" customHeight="1">
      <c r="A68" s="351" t="str">
        <f>IF('[1]p23'!$A$315&lt;&gt;0,'[1]p23'!$A$315,"")</f>
        <v>Graduação em Engenharia Elétrica</v>
      </c>
      <c r="B68" s="352"/>
      <c r="C68" s="352"/>
      <c r="D68" s="352"/>
      <c r="E68" s="353"/>
      <c r="F68" s="351" t="str">
        <f>IF('[1]p23'!$B$316&lt;&gt;0,'[1]p23'!$B$316,"")</f>
        <v>Participação em Colegiado de Curso como membro suplente</v>
      </c>
      <c r="G68" s="352"/>
      <c r="H68" s="352"/>
      <c r="I68" s="352"/>
      <c r="J68" s="352"/>
      <c r="K68" s="352"/>
      <c r="L68" s="352"/>
      <c r="M68" s="353"/>
      <c r="N68" s="351" t="str">
        <f>IF('[1]p23'!$H$315&lt;&gt;0,'[1]p23'!$H$315,"")</f>
        <v>Port./DCCT/ No.013/05</v>
      </c>
      <c r="O68" s="352"/>
      <c r="P68" s="352"/>
      <c r="Q68" s="353"/>
      <c r="R68" s="40">
        <f>IF('[1]p23'!$J$315&lt;&gt;0,'[1]p23'!$J$315,"")</f>
        <v>38415</v>
      </c>
      <c r="S68" s="40">
        <f>IF('[1]p23'!$K$315&lt;&gt;0,'[1]p23'!$K$315,"")</f>
      </c>
    </row>
    <row r="69" spans="1:19" s="51" customFormat="1" ht="13.5" customHeight="1">
      <c r="A69" s="354" t="str">
        <f>T('[1]p26'!$C$13:$G$13)</f>
        <v>Miriam Costa</v>
      </c>
      <c r="B69" s="355"/>
      <c r="C69" s="355"/>
      <c r="D69" s="355"/>
      <c r="E69" s="355"/>
      <c r="F69" s="355"/>
      <c r="G69" s="355"/>
      <c r="H69" s="355"/>
      <c r="I69" s="355"/>
      <c r="J69" s="355"/>
      <c r="K69" s="355"/>
      <c r="L69" s="355"/>
      <c r="M69" s="355"/>
      <c r="N69" s="355"/>
      <c r="O69" s="355"/>
      <c r="P69" s="355"/>
      <c r="Q69" s="355"/>
      <c r="R69" s="355"/>
      <c r="S69" s="355"/>
    </row>
    <row r="70" spans="1:19" s="51" customFormat="1" ht="13.5" customHeight="1">
      <c r="A70" s="351" t="str">
        <f>IF('[1]p26'!$A$311&lt;&gt;0,'[1]p26'!$A$311,"")</f>
        <v>Graduação em Engenharia Mecânica</v>
      </c>
      <c r="B70" s="352"/>
      <c r="C70" s="352"/>
      <c r="D70" s="352"/>
      <c r="E70" s="353"/>
      <c r="F70" s="351" t="str">
        <f>IF('[1]p26'!$B$312&lt;&gt;0,'[1]p26'!$B$312,"")</f>
        <v>Participação em Colegiado de Curso como membro titular, exceto membro nato</v>
      </c>
      <c r="G70" s="352"/>
      <c r="H70" s="352"/>
      <c r="I70" s="352"/>
      <c r="J70" s="352"/>
      <c r="K70" s="352"/>
      <c r="L70" s="352"/>
      <c r="M70" s="353"/>
      <c r="N70" s="351" t="str">
        <f>IF('[1]p26'!$H$311&lt;&gt;0,'[1]p26'!$H$311,"")</f>
        <v>Port/DCCT/No014/05</v>
      </c>
      <c r="O70" s="352"/>
      <c r="P70" s="352"/>
      <c r="Q70" s="353"/>
      <c r="R70" s="40">
        <f>IF('[1]p26'!$J$311&lt;&gt;0,'[1]p26'!$J$311,"")</f>
        <v>38415</v>
      </c>
      <c r="S70" s="40">
        <f>IF('[1]p26'!$K$311&lt;&gt;0,'[1]p26'!$K$311,"")</f>
      </c>
    </row>
    <row r="71" spans="1:19" s="51" customFormat="1" ht="13.5" customHeight="1">
      <c r="A71" s="351" t="str">
        <f>IF('[1]p26'!$A$315&lt;&gt;0,'[1]p26'!$A$315,"")</f>
        <v>Graduação em Engenharia de Materiais</v>
      </c>
      <c r="B71" s="352"/>
      <c r="C71" s="352"/>
      <c r="D71" s="352"/>
      <c r="E71" s="353"/>
      <c r="F71" s="351" t="str">
        <f>IF('[1]p26'!$B$316&lt;&gt;0,'[1]p26'!$B$316,"")</f>
        <v>Participação em Colegiado de Curso como membro suplente</v>
      </c>
      <c r="G71" s="352"/>
      <c r="H71" s="352"/>
      <c r="I71" s="352"/>
      <c r="J71" s="352"/>
      <c r="K71" s="352"/>
      <c r="L71" s="352"/>
      <c r="M71" s="353"/>
      <c r="N71" s="351" t="str">
        <f>IF('[1]p26'!$H$315&lt;&gt;0,'[1]p26'!$H$315,"")</f>
        <v>Port/DCCT/No015/05</v>
      </c>
      <c r="O71" s="352"/>
      <c r="P71" s="352"/>
      <c r="Q71" s="353"/>
      <c r="R71" s="40">
        <f>IF('[1]p26'!$J$315&lt;&gt;0,'[1]p26'!$J$315,"")</f>
        <v>38415</v>
      </c>
      <c r="S71" s="40">
        <f>IF('[1]p26'!$K$315&lt;&gt;0,'[1]p26'!$K$315,"")</f>
      </c>
    </row>
    <row r="72" spans="1:19" s="51" customFormat="1" ht="13.5" customHeight="1">
      <c r="A72" s="351">
        <f>IF('[1]p26'!$A$319&lt;&gt;0,'[1]p26'!$A$319,"")</f>
      </c>
      <c r="B72" s="352"/>
      <c r="C72" s="352"/>
      <c r="D72" s="352"/>
      <c r="E72" s="353"/>
      <c r="F72" s="351">
        <f>IF('[1]p26'!$B$320&lt;&gt;0,'[1]p26'!$B$320,"")</f>
      </c>
      <c r="G72" s="352"/>
      <c r="H72" s="352"/>
      <c r="I72" s="352"/>
      <c r="J72" s="352"/>
      <c r="K72" s="352"/>
      <c r="L72" s="352"/>
      <c r="M72" s="353"/>
      <c r="N72" s="351">
        <f>IF('[1]p26'!$H$319&lt;&gt;0,'[1]p26'!$H$319,"")</f>
      </c>
      <c r="O72" s="352"/>
      <c r="P72" s="352"/>
      <c r="Q72" s="353"/>
      <c r="R72" s="40">
        <f>IF('[1]p26'!$J$319&lt;&gt;0,'[1]p26'!$J$319,"")</f>
      </c>
      <c r="S72" s="40">
        <f>IF('[1]p26'!$K$319&lt;&gt;0,'[1]p26'!$K$319,"")</f>
      </c>
    </row>
    <row r="73" spans="1:19" s="51" customFormat="1" ht="13.5" customHeight="1">
      <c r="A73" s="354" t="str">
        <f>T('[1]p27'!$C$13:$G$13)</f>
        <v>Rosana Marques da Silva</v>
      </c>
      <c r="B73" s="355"/>
      <c r="C73" s="355"/>
      <c r="D73" s="355"/>
      <c r="E73" s="355"/>
      <c r="F73" s="355"/>
      <c r="G73" s="355"/>
      <c r="H73" s="355"/>
      <c r="I73" s="355"/>
      <c r="J73" s="355"/>
      <c r="K73" s="355"/>
      <c r="L73" s="355"/>
      <c r="M73" s="355"/>
      <c r="N73" s="355"/>
      <c r="O73" s="355"/>
      <c r="P73" s="355"/>
      <c r="Q73" s="355"/>
      <c r="R73" s="355"/>
      <c r="S73" s="355"/>
    </row>
    <row r="74" spans="1:19" s="51" customFormat="1" ht="13.5" customHeight="1">
      <c r="A74" s="351" t="str">
        <f>IF('[1]p27'!$A$311&lt;&gt;0,'[1]p27'!$A$311,"")</f>
        <v>Pós-Graduação em Matemática</v>
      </c>
      <c r="B74" s="352"/>
      <c r="C74" s="352"/>
      <c r="D74" s="352"/>
      <c r="E74" s="353"/>
      <c r="F74" s="351" t="str">
        <f>IF('[1]p27'!$B$312&lt;&gt;0,'[1]p27'!$B$312,"")</f>
        <v>Participação em Colegiado de Curso como membro suplente</v>
      </c>
      <c r="G74" s="352"/>
      <c r="H74" s="352"/>
      <c r="I74" s="352"/>
      <c r="J74" s="352"/>
      <c r="K74" s="352"/>
      <c r="L74" s="352"/>
      <c r="M74" s="353"/>
      <c r="N74" s="351" t="str">
        <f>IF('[1]p27'!$H$311&lt;&gt;0,'[1]p27'!$H$311,"")</f>
        <v>Port./DCCT/228/02</v>
      </c>
      <c r="O74" s="352"/>
      <c r="P74" s="352"/>
      <c r="Q74" s="353"/>
      <c r="R74" s="40">
        <f>IF('[1]p27'!$J$311&lt;&gt;0,'[1]p27'!$J$311,"")</f>
        <v>37609</v>
      </c>
      <c r="S74" s="40">
        <f>IF('[1]p27'!$K$311&lt;&gt;0,'[1]p27'!$K$311,"")</f>
      </c>
    </row>
    <row r="75" spans="1:19" s="51" customFormat="1" ht="13.5" customHeight="1">
      <c r="A75" s="351">
        <f>IF('[1]p27'!$A$315&lt;&gt;0,'[1]p27'!$A$315,"")</f>
      </c>
      <c r="B75" s="352"/>
      <c r="C75" s="352"/>
      <c r="D75" s="352"/>
      <c r="E75" s="353"/>
      <c r="F75" s="351">
        <f>IF('[1]p27'!$B$316&lt;&gt;0,'[1]p27'!$B$316,"")</f>
      </c>
      <c r="G75" s="352"/>
      <c r="H75" s="352"/>
      <c r="I75" s="352"/>
      <c r="J75" s="352"/>
      <c r="K75" s="352"/>
      <c r="L75" s="352"/>
      <c r="M75" s="353"/>
      <c r="N75" s="351">
        <f>IF('[1]p27'!$H$315&lt;&gt;0,'[1]p27'!$H$315,"")</f>
      </c>
      <c r="O75" s="352"/>
      <c r="P75" s="352"/>
      <c r="Q75" s="353"/>
      <c r="R75" s="40">
        <f>IF('[1]p27'!$J$315&lt;&gt;0,'[1]p27'!$J$315,"")</f>
      </c>
      <c r="S75" s="40">
        <f>IF('[1]p27'!$K$315&lt;&gt;0,'[1]p27'!$K$315,"")</f>
      </c>
    </row>
    <row r="76" spans="1:19" s="51" customFormat="1" ht="13.5" customHeight="1">
      <c r="A76" s="354" t="str">
        <f>T('[1]p28'!$C$13:$G$13)</f>
        <v>Rosângela Silveira do Nascimento</v>
      </c>
      <c r="B76" s="355"/>
      <c r="C76" s="355"/>
      <c r="D76" s="355"/>
      <c r="E76" s="355"/>
      <c r="F76" s="355"/>
      <c r="G76" s="355"/>
      <c r="H76" s="355"/>
      <c r="I76" s="355"/>
      <c r="J76" s="355"/>
      <c r="K76" s="355"/>
      <c r="L76" s="355"/>
      <c r="M76" s="355"/>
      <c r="N76" s="355"/>
      <c r="O76" s="355"/>
      <c r="P76" s="355"/>
      <c r="Q76" s="355"/>
      <c r="R76" s="355"/>
      <c r="S76" s="355"/>
    </row>
    <row r="77" spans="1:19" s="51" customFormat="1" ht="13.5" customHeight="1">
      <c r="A77" s="351" t="str">
        <f>IF('[1]p28'!$A$311&lt;&gt;0,'[1]p28'!$A$311,"")</f>
        <v>Graduação em Administração</v>
      </c>
      <c r="B77" s="352"/>
      <c r="C77" s="352"/>
      <c r="D77" s="352"/>
      <c r="E77" s="353"/>
      <c r="F77" s="351" t="str">
        <f>IF('[1]p28'!$B$312&lt;&gt;0,'[1]p28'!$B$312,"")</f>
        <v>Participação em Colegiado de Curso como membro titular, exceto membro nato</v>
      </c>
      <c r="G77" s="352"/>
      <c r="H77" s="352"/>
      <c r="I77" s="352"/>
      <c r="J77" s="352"/>
      <c r="K77" s="352"/>
      <c r="L77" s="352"/>
      <c r="M77" s="353"/>
      <c r="N77" s="351" t="str">
        <f>IF('[1]p28'!$H$311&lt;&gt;0,'[1]p28'!$H$311,"")</f>
        <v>Port/DCCT/No126/03</v>
      </c>
      <c r="O77" s="352"/>
      <c r="P77" s="352"/>
      <c r="Q77" s="353"/>
      <c r="R77" s="40">
        <f>IF('[1]p28'!$J$311&lt;&gt;0,'[1]p28'!$J$311,"")</f>
        <v>37883</v>
      </c>
      <c r="S77" s="40">
        <f>IF('[1]p28'!$K$311&lt;&gt;0,'[1]p28'!$K$311,"")</f>
      </c>
    </row>
    <row r="78" spans="1:19" s="51" customFormat="1" ht="13.5" customHeight="1">
      <c r="A78" s="351" t="str">
        <f>IF('[1]p28'!$A$315&lt;&gt;0,'[1]p28'!$A$315,"")</f>
        <v>Graduação em Engenharia Civil</v>
      </c>
      <c r="B78" s="352"/>
      <c r="C78" s="352"/>
      <c r="D78" s="352"/>
      <c r="E78" s="353"/>
      <c r="F78" s="351" t="str">
        <f>IF('[1]p28'!$B$316&lt;&gt;0,'[1]p28'!$B$316,"")</f>
        <v>Participação em Colegiado de Curso como membro suplente</v>
      </c>
      <c r="G78" s="352"/>
      <c r="H78" s="352"/>
      <c r="I78" s="352"/>
      <c r="J78" s="352"/>
      <c r="K78" s="352"/>
      <c r="L78" s="352"/>
      <c r="M78" s="353"/>
      <c r="N78" s="351" t="str">
        <f>IF('[1]p28'!$H$315&lt;&gt;0,'[1]p28'!$H$315,"")</f>
        <v>Port/DCCT/No117/03</v>
      </c>
      <c r="O78" s="352"/>
      <c r="P78" s="352"/>
      <c r="Q78" s="353"/>
      <c r="R78" s="40">
        <f>IF('[1]p28'!$J$315&lt;&gt;0,'[1]p28'!$J$315,"")</f>
        <v>37883</v>
      </c>
      <c r="S78" s="40">
        <f>IF('[1]p28'!$K$315&lt;&gt;0,'[1]p28'!$K$315,"")</f>
      </c>
    </row>
    <row r="79" spans="1:19" s="51" customFormat="1" ht="13.5" customHeight="1">
      <c r="A79" s="351">
        <f>IF('[1]p28'!$A$319&lt;&gt;0,'[1]p28'!$A$319,"")</f>
      </c>
      <c r="B79" s="352"/>
      <c r="C79" s="352"/>
      <c r="D79" s="352"/>
      <c r="E79" s="353"/>
      <c r="F79" s="351">
        <f>IF('[1]p28'!$B$320&lt;&gt;0,'[1]p28'!$B$320,"")</f>
      </c>
      <c r="G79" s="352"/>
      <c r="H79" s="352"/>
      <c r="I79" s="352"/>
      <c r="J79" s="352"/>
      <c r="K79" s="352"/>
      <c r="L79" s="352"/>
      <c r="M79" s="353"/>
      <c r="N79" s="351">
        <f>IF('[1]p28'!$H$319&lt;&gt;0,'[1]p28'!$H$319,"")</f>
      </c>
      <c r="O79" s="352"/>
      <c r="P79" s="352"/>
      <c r="Q79" s="353"/>
      <c r="R79" s="40">
        <f>IF('[1]p28'!$J$319&lt;&gt;0,'[1]p28'!$J$319,"")</f>
      </c>
      <c r="S79" s="40">
        <f>IF('[1]p28'!$K$319&lt;&gt;0,'[1]p28'!$K$319,"")</f>
      </c>
    </row>
    <row r="80" spans="1:19" s="51" customFormat="1" ht="13.5" customHeight="1">
      <c r="A80" s="354" t="str">
        <f>T('[1]p30'!$C$13:$G$13)</f>
        <v>Vandik Estevam Barbosa</v>
      </c>
      <c r="B80" s="355"/>
      <c r="C80" s="355"/>
      <c r="D80" s="355"/>
      <c r="E80" s="355"/>
      <c r="F80" s="355"/>
      <c r="G80" s="355"/>
      <c r="H80" s="355"/>
      <c r="I80" s="355"/>
      <c r="J80" s="355"/>
      <c r="K80" s="355"/>
      <c r="L80" s="355"/>
      <c r="M80" s="355"/>
      <c r="N80" s="355"/>
      <c r="O80" s="355"/>
      <c r="P80" s="355"/>
      <c r="Q80" s="355"/>
      <c r="R80" s="355"/>
      <c r="S80" s="355"/>
    </row>
    <row r="81" spans="1:19" s="51" customFormat="1" ht="13.5" customHeight="1">
      <c r="A81" s="351" t="str">
        <f>IF('[1]p30'!$A$311&lt;&gt;0,'[1]p30'!$A$311,"")</f>
        <v>Graduação em Engenharia Civil</v>
      </c>
      <c r="B81" s="352"/>
      <c r="C81" s="352"/>
      <c r="D81" s="352"/>
      <c r="E81" s="353"/>
      <c r="F81" s="351" t="str">
        <f>IF('[1]p30'!$B$312&lt;&gt;0,'[1]p30'!$B$312,"")</f>
        <v>Participação em Colegiado de Curso como membro titular, exceto membro nato</v>
      </c>
      <c r="G81" s="352"/>
      <c r="H81" s="352"/>
      <c r="I81" s="352"/>
      <c r="J81" s="352"/>
      <c r="K81" s="352"/>
      <c r="L81" s="352"/>
      <c r="M81" s="353"/>
      <c r="N81" s="351" t="str">
        <f>IF('[1]p30'!$H$311&lt;&gt;0,'[1]p30'!$H$311,"")</f>
        <v>Port/DCCT/No117/03</v>
      </c>
      <c r="O81" s="352"/>
      <c r="P81" s="352"/>
      <c r="Q81" s="353"/>
      <c r="R81" s="40">
        <f>IF('[1]p30'!$J$311&lt;&gt;0,'[1]p30'!$J$311,"")</f>
        <v>37883</v>
      </c>
      <c r="S81" s="40">
        <f>IF('[1]p30'!$K$311&lt;&gt;0,'[1]p30'!$K$311,"")</f>
      </c>
    </row>
    <row r="82" spans="1:19" s="51" customFormat="1" ht="13.5" customHeight="1">
      <c r="A82" s="351" t="str">
        <f>IF('[1]p30'!$A$315&lt;&gt;0,'[1]p30'!$A$315,"")</f>
        <v>Graduação em  Couros e Tanantes</v>
      </c>
      <c r="B82" s="352"/>
      <c r="C82" s="352"/>
      <c r="D82" s="352"/>
      <c r="E82" s="353"/>
      <c r="F82" s="351" t="str">
        <f>IF('[1]p30'!$B$316&lt;&gt;0,'[1]p30'!$B$316,"")</f>
        <v>Participação em Colegiado de Curso como membro suplente</v>
      </c>
      <c r="G82" s="352"/>
      <c r="H82" s="352"/>
      <c r="I82" s="352"/>
      <c r="J82" s="352"/>
      <c r="K82" s="352"/>
      <c r="L82" s="352"/>
      <c r="M82" s="353"/>
      <c r="N82" s="351" t="str">
        <f>IF('[1]p30'!$H$315&lt;&gt;0,'[1]p30'!$H$315,"")</f>
        <v>Port/DCCT/No124/03</v>
      </c>
      <c r="O82" s="352"/>
      <c r="P82" s="352"/>
      <c r="Q82" s="353"/>
      <c r="R82" s="40">
        <f>IF('[1]p30'!$J$315&lt;&gt;0,'[1]p30'!$J$315,"")</f>
        <v>37883</v>
      </c>
      <c r="S82" s="40">
        <f>IF('[1]p30'!$K$315&lt;&gt;0,'[1]p30'!$K$315,"")</f>
      </c>
    </row>
    <row r="83" spans="1:19" s="51" customFormat="1" ht="13.5" customHeight="1">
      <c r="A83" s="351">
        <f>IF('[1]p30'!$A$319&lt;&gt;0,'[1]p30'!$A$319,"")</f>
      </c>
      <c r="B83" s="352"/>
      <c r="C83" s="352"/>
      <c r="D83" s="352"/>
      <c r="E83" s="353"/>
      <c r="F83" s="351">
        <f>IF('[1]p30'!$B$320&lt;&gt;0,'[1]p30'!$B$320,"")</f>
      </c>
      <c r="G83" s="352"/>
      <c r="H83" s="352"/>
      <c r="I83" s="352"/>
      <c r="J83" s="352"/>
      <c r="K83" s="352"/>
      <c r="L83" s="352"/>
      <c r="M83" s="353"/>
      <c r="N83" s="351">
        <f>IF('[1]p30'!$H$319&lt;&gt;0,'[1]p30'!$H$319,"")</f>
      </c>
      <c r="O83" s="352"/>
      <c r="P83" s="352"/>
      <c r="Q83" s="353"/>
      <c r="R83" s="40">
        <f>IF('[1]p30'!$J$319&lt;&gt;0,'[1]p30'!$J$319,"")</f>
      </c>
      <c r="S83" s="40">
        <f>IF('[1]p30'!$K$319&lt;&gt;0,'[1]p30'!$K$319,"")</f>
      </c>
    </row>
    <row r="84" spans="1:19" s="51" customFormat="1" ht="13.5" customHeight="1">
      <c r="A84" s="354" t="str">
        <f>T('[1]p31'!$C$13:$G$13)</f>
        <v>Vanio Fragoso de Melo</v>
      </c>
      <c r="B84" s="355"/>
      <c r="C84" s="355"/>
      <c r="D84" s="355"/>
      <c r="E84" s="355"/>
      <c r="F84" s="355"/>
      <c r="G84" s="355"/>
      <c r="H84" s="355"/>
      <c r="I84" s="355"/>
      <c r="J84" s="355"/>
      <c r="K84" s="355"/>
      <c r="L84" s="355"/>
      <c r="M84" s="355"/>
      <c r="N84" s="355"/>
      <c r="O84" s="355"/>
      <c r="P84" s="355"/>
      <c r="Q84" s="355"/>
      <c r="R84" s="355"/>
      <c r="S84" s="355"/>
    </row>
    <row r="85" spans="1:19" s="51" customFormat="1" ht="13.5" customHeight="1">
      <c r="A85" s="351" t="str">
        <f>IF('[1]p31'!$A$311&lt;&gt;0,'[1]p31'!$A$311,"")</f>
        <v>Graduação em Engenharia Agrícola</v>
      </c>
      <c r="B85" s="352"/>
      <c r="C85" s="352"/>
      <c r="D85" s="352"/>
      <c r="E85" s="353"/>
      <c r="F85" s="351" t="str">
        <f>IF('[1]p31'!$B$312&lt;&gt;0,'[1]p31'!$B$312,"")</f>
        <v>Participação em Colegiado de Curso como membro titular, exceto membro nato</v>
      </c>
      <c r="G85" s="352"/>
      <c r="H85" s="352"/>
      <c r="I85" s="352"/>
      <c r="J85" s="352"/>
      <c r="K85" s="352"/>
      <c r="L85" s="352"/>
      <c r="M85" s="353"/>
      <c r="N85" s="351">
        <f>IF('[1]p31'!$H$311&lt;&gt;0,'[1]p31'!$H$311,"")</f>
      </c>
      <c r="O85" s="352"/>
      <c r="P85" s="352"/>
      <c r="Q85" s="353"/>
      <c r="R85" s="40">
        <f>IF('[1]p31'!$J$311&lt;&gt;0,'[1]p31'!$J$311,"")</f>
        <v>38565</v>
      </c>
      <c r="S85" s="40">
        <f>IF('[1]p31'!$K$311&lt;&gt;0,'[1]p31'!$K$311,"")</f>
      </c>
    </row>
    <row r="86" spans="1:19" s="51" customFormat="1" ht="13.5" customHeight="1">
      <c r="A86" s="351" t="str">
        <f>IF('[1]p31'!$A$315&lt;&gt;0,'[1]p31'!$A$315,"")</f>
        <v>Pós-Graduação em Matemática</v>
      </c>
      <c r="B86" s="352"/>
      <c r="C86" s="352"/>
      <c r="D86" s="352"/>
      <c r="E86" s="353"/>
      <c r="F86" s="351" t="str">
        <f>IF('[1]p31'!$B$316&lt;&gt;0,'[1]p31'!$B$316,"")</f>
        <v>Participação em Colegiado de Curso como membro titular, exceto membro nato</v>
      </c>
      <c r="G86" s="352"/>
      <c r="H86" s="352"/>
      <c r="I86" s="352"/>
      <c r="J86" s="352"/>
      <c r="K86" s="352"/>
      <c r="L86" s="352"/>
      <c r="M86" s="353"/>
      <c r="N86" s="351">
        <f>IF('[1]p31'!$H$315&lt;&gt;0,'[1]p31'!$H$315,"")</f>
      </c>
      <c r="O86" s="352"/>
      <c r="P86" s="352"/>
      <c r="Q86" s="353"/>
      <c r="R86" s="40">
        <f>IF('[1]p31'!$J$315&lt;&gt;0,'[1]p31'!$J$315,"")</f>
        <v>38565</v>
      </c>
      <c r="S86" s="40">
        <f>IF('[1]p31'!$K$315&lt;&gt;0,'[1]p31'!$K$315,"")</f>
      </c>
    </row>
  </sheetData>
  <sheetProtection password="CA19" sheet="1" objects="1" scenarios="1"/>
  <mergeCells count="199">
    <mergeCell ref="A7:S7"/>
    <mergeCell ref="A11:S11"/>
    <mergeCell ref="A8:E8"/>
    <mergeCell ref="F8:M8"/>
    <mergeCell ref="N8:Q8"/>
    <mergeCell ref="A9:E9"/>
    <mergeCell ref="F9:M9"/>
    <mergeCell ref="N9:Q9"/>
    <mergeCell ref="A1:S1"/>
    <mergeCell ref="A2:S2"/>
    <mergeCell ref="A3:D3"/>
    <mergeCell ref="N6:Q6"/>
    <mergeCell ref="Q3:R3"/>
    <mergeCell ref="E3:P3"/>
    <mergeCell ref="A4:S5"/>
    <mergeCell ref="A6:E6"/>
    <mergeCell ref="F6:M6"/>
    <mergeCell ref="A14:E14"/>
    <mergeCell ref="F14:M14"/>
    <mergeCell ref="N14:Q14"/>
    <mergeCell ref="A12:E12"/>
    <mergeCell ref="F12:M12"/>
    <mergeCell ref="N12:Q12"/>
    <mergeCell ref="A13:E13"/>
    <mergeCell ref="F13:M13"/>
    <mergeCell ref="N13:Q13"/>
    <mergeCell ref="A15:S15"/>
    <mergeCell ref="A16:E16"/>
    <mergeCell ref="F16:M16"/>
    <mergeCell ref="N16:Q16"/>
    <mergeCell ref="A17:E17"/>
    <mergeCell ref="F17:M17"/>
    <mergeCell ref="N17:Q17"/>
    <mergeCell ref="A18:E18"/>
    <mergeCell ref="F18:M18"/>
    <mergeCell ref="N18:Q18"/>
    <mergeCell ref="A21:S21"/>
    <mergeCell ref="A19:E19"/>
    <mergeCell ref="F19:M19"/>
    <mergeCell ref="N19:Q19"/>
    <mergeCell ref="A20:E20"/>
    <mergeCell ref="F20:M20"/>
    <mergeCell ref="N20:Q20"/>
    <mergeCell ref="A22:S22"/>
    <mergeCell ref="A23:E23"/>
    <mergeCell ref="F23:M23"/>
    <mergeCell ref="N23:Q23"/>
    <mergeCell ref="A24:E24"/>
    <mergeCell ref="F24:M24"/>
    <mergeCell ref="N24:Q24"/>
    <mergeCell ref="A25:E25"/>
    <mergeCell ref="F25:M25"/>
    <mergeCell ref="N25:Q25"/>
    <mergeCell ref="A27:S27"/>
    <mergeCell ref="A26:E26"/>
    <mergeCell ref="F26:M26"/>
    <mergeCell ref="N26:Q26"/>
    <mergeCell ref="A30:E30"/>
    <mergeCell ref="F30:M30"/>
    <mergeCell ref="N30:Q30"/>
    <mergeCell ref="A28:E28"/>
    <mergeCell ref="F28:M28"/>
    <mergeCell ref="N28:Q28"/>
    <mergeCell ref="A29:E29"/>
    <mergeCell ref="F29:M29"/>
    <mergeCell ref="N29:Q29"/>
    <mergeCell ref="A33:E33"/>
    <mergeCell ref="F33:M33"/>
    <mergeCell ref="N33:Q33"/>
    <mergeCell ref="A31:S31"/>
    <mergeCell ref="A32:E32"/>
    <mergeCell ref="F32:M32"/>
    <mergeCell ref="N32:Q32"/>
    <mergeCell ref="A37:E37"/>
    <mergeCell ref="F37:M37"/>
    <mergeCell ref="N37:Q37"/>
    <mergeCell ref="A34:S34"/>
    <mergeCell ref="A35:S35"/>
    <mergeCell ref="A36:E36"/>
    <mergeCell ref="F36:M36"/>
    <mergeCell ref="N36:Q36"/>
    <mergeCell ref="A38:S38"/>
    <mergeCell ref="A39:S39"/>
    <mergeCell ref="A40:E40"/>
    <mergeCell ref="F40:M40"/>
    <mergeCell ref="N40:Q40"/>
    <mergeCell ref="A43:S43"/>
    <mergeCell ref="A41:E41"/>
    <mergeCell ref="F41:M41"/>
    <mergeCell ref="N41:Q41"/>
    <mergeCell ref="A42:E42"/>
    <mergeCell ref="F42:M42"/>
    <mergeCell ref="N42:Q42"/>
    <mergeCell ref="A46:E46"/>
    <mergeCell ref="F46:M46"/>
    <mergeCell ref="N46:Q46"/>
    <mergeCell ref="A47:E47"/>
    <mergeCell ref="F47:M47"/>
    <mergeCell ref="N47:Q47"/>
    <mergeCell ref="A48:S48"/>
    <mergeCell ref="A49:E49"/>
    <mergeCell ref="F49:M49"/>
    <mergeCell ref="N49:Q49"/>
    <mergeCell ref="A50:E50"/>
    <mergeCell ref="F50:M50"/>
    <mergeCell ref="N50:Q50"/>
    <mergeCell ref="A51:E51"/>
    <mergeCell ref="F51:M51"/>
    <mergeCell ref="N51:Q51"/>
    <mergeCell ref="A54:E54"/>
    <mergeCell ref="F54:M54"/>
    <mergeCell ref="N54:Q54"/>
    <mergeCell ref="A52:S52"/>
    <mergeCell ref="A53:E53"/>
    <mergeCell ref="F53:M53"/>
    <mergeCell ref="N53:Q53"/>
    <mergeCell ref="A55:S55"/>
    <mergeCell ref="A56:E56"/>
    <mergeCell ref="F56:M56"/>
    <mergeCell ref="N56:Q56"/>
    <mergeCell ref="A57:E57"/>
    <mergeCell ref="F57:M57"/>
    <mergeCell ref="N57:Q57"/>
    <mergeCell ref="A58:E58"/>
    <mergeCell ref="F58:M58"/>
    <mergeCell ref="N58:Q58"/>
    <mergeCell ref="F61:M61"/>
    <mergeCell ref="N61:Q61"/>
    <mergeCell ref="A59:S59"/>
    <mergeCell ref="A60:E60"/>
    <mergeCell ref="F60:M60"/>
    <mergeCell ref="N60:Q60"/>
    <mergeCell ref="A66:S66"/>
    <mergeCell ref="A67:E67"/>
    <mergeCell ref="F67:M67"/>
    <mergeCell ref="N67:Q67"/>
    <mergeCell ref="A69:S69"/>
    <mergeCell ref="A68:E68"/>
    <mergeCell ref="F68:M68"/>
    <mergeCell ref="N68:Q68"/>
    <mergeCell ref="A70:E70"/>
    <mergeCell ref="F70:M70"/>
    <mergeCell ref="N70:Q70"/>
    <mergeCell ref="A71:E71"/>
    <mergeCell ref="F71:M71"/>
    <mergeCell ref="N71:Q71"/>
    <mergeCell ref="A72:E72"/>
    <mergeCell ref="F72:M72"/>
    <mergeCell ref="N72:Q72"/>
    <mergeCell ref="A75:E75"/>
    <mergeCell ref="F75:M75"/>
    <mergeCell ref="N75:Q75"/>
    <mergeCell ref="A73:S73"/>
    <mergeCell ref="A74:E74"/>
    <mergeCell ref="F74:M74"/>
    <mergeCell ref="N74:Q74"/>
    <mergeCell ref="A76:S76"/>
    <mergeCell ref="A77:E77"/>
    <mergeCell ref="F77:M77"/>
    <mergeCell ref="N77:Q77"/>
    <mergeCell ref="A78:E78"/>
    <mergeCell ref="F78:M78"/>
    <mergeCell ref="N78:Q78"/>
    <mergeCell ref="A79:E79"/>
    <mergeCell ref="F79:M79"/>
    <mergeCell ref="N79:Q79"/>
    <mergeCell ref="A80:S80"/>
    <mergeCell ref="A81:E81"/>
    <mergeCell ref="F81:M81"/>
    <mergeCell ref="N81:Q81"/>
    <mergeCell ref="A82:E82"/>
    <mergeCell ref="F82:M82"/>
    <mergeCell ref="N82:Q82"/>
    <mergeCell ref="A83:E83"/>
    <mergeCell ref="F83:M83"/>
    <mergeCell ref="N83:Q83"/>
    <mergeCell ref="A86:E86"/>
    <mergeCell ref="F86:M86"/>
    <mergeCell ref="N86:Q86"/>
    <mergeCell ref="A84:S84"/>
    <mergeCell ref="A85:E85"/>
    <mergeCell ref="F85:M85"/>
    <mergeCell ref="N85:Q85"/>
    <mergeCell ref="A62:S62"/>
    <mergeCell ref="A63:E63"/>
    <mergeCell ref="F63:M63"/>
    <mergeCell ref="A10:S10"/>
    <mergeCell ref="A44:S44"/>
    <mergeCell ref="A45:E45"/>
    <mergeCell ref="F45:M45"/>
    <mergeCell ref="N45:Q45"/>
    <mergeCell ref="N63:Q63"/>
    <mergeCell ref="A61:E61"/>
    <mergeCell ref="A65:E65"/>
    <mergeCell ref="F65:M65"/>
    <mergeCell ref="N65:Q65"/>
    <mergeCell ref="F64:M64"/>
    <mergeCell ref="N64:Q64"/>
    <mergeCell ref="A64:E64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A3">
      <selection activeCell="E3" sqref="E3:Q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5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62" t="s">
        <v>189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4"/>
    </row>
    <row r="2" spans="1:19" ht="13.5" thickBot="1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</row>
    <row r="3" spans="1:19" ht="13.5" thickBot="1">
      <c r="A3" s="366" t="s">
        <v>102</v>
      </c>
      <c r="B3" s="367"/>
      <c r="C3" s="367"/>
      <c r="D3" s="368"/>
      <c r="E3" s="381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70"/>
      <c r="R3" s="42" t="s">
        <v>85</v>
      </c>
      <c r="S3" s="41" t="str">
        <f>'[1]p1'!$H$4</f>
        <v>2005.1</v>
      </c>
    </row>
    <row r="4" spans="1:19" s="1" customFormat="1" ht="12.75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</row>
    <row r="5" spans="1:19" s="8" customFormat="1" ht="13.5" thickBo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</row>
    <row r="6" spans="1:19" ht="13.5" thickBot="1">
      <c r="A6" s="371" t="s">
        <v>33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3"/>
      <c r="M6" s="372" t="s">
        <v>17</v>
      </c>
      <c r="N6" s="372"/>
      <c r="O6" s="372"/>
      <c r="P6" s="372"/>
      <c r="Q6" s="37"/>
      <c r="R6" s="38" t="s">
        <v>19</v>
      </c>
      <c r="S6" s="35" t="s">
        <v>26</v>
      </c>
    </row>
    <row r="7" spans="1:19" s="51" customFormat="1" ht="11.25">
      <c r="A7" s="354" t="str">
        <f>T('[1]p9'!$C$13:$G$13)</f>
        <v>Braulio Maia Junior</v>
      </c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</row>
    <row r="8" spans="1:19" s="3" customFormat="1" ht="13.5" customHeight="1">
      <c r="A8" s="374" t="str">
        <f>IF('[1]p9'!$A$282&lt;&gt;0,'[1]p9'!$A$282,"")</f>
        <v>Prefeito Universitário da UFCG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 t="str">
        <f>IF('[1]p9'!$H$282&lt;&gt;0,'[1]p9'!$H$282,"")</f>
        <v>Port.R/SRH/No.007/2002</v>
      </c>
      <c r="N8" s="374"/>
      <c r="O8" s="374"/>
      <c r="P8" s="374"/>
      <c r="Q8" s="374"/>
      <c r="R8" s="40">
        <f>IF('[1]p9'!$J$282&lt;&gt;0,'[1]p9'!$J$282,"")</f>
        <v>37408</v>
      </c>
      <c r="S8" s="40">
        <f>IF('[1]p9'!$K$282&lt;&gt;0,'[1]p9'!$K$282,"")</f>
        <v>38626</v>
      </c>
    </row>
    <row r="9" spans="1:19" s="3" customFormat="1" ht="13.5" customHeight="1">
      <c r="A9" s="374" t="str">
        <f>IF('[1]p9'!$A$283&lt;&gt;0,'[1]p9'!$A$283,"")</f>
        <v>Diretor do Centro de Ciências e Tecnologia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 t="str">
        <f>IF('[1]p9'!$H$283&lt;&gt;0,'[1]p9'!$H$283,"")</f>
        <v>Port.R/SRH/No.1098/2005</v>
      </c>
      <c r="N9" s="374"/>
      <c r="O9" s="374"/>
      <c r="P9" s="374"/>
      <c r="Q9" s="374"/>
      <c r="R9" s="40">
        <f>IF('[1]p9'!$J$283&lt;&gt;0,'[1]p9'!$J$283,"")</f>
        <v>38657</v>
      </c>
      <c r="S9" s="40">
        <f>IF('[1]p9'!$K$283&lt;&gt;0,'[1]p9'!$K$283,"")</f>
      </c>
    </row>
    <row r="10" spans="1:19" s="3" customFormat="1" ht="13.5" customHeight="1">
      <c r="A10" s="374">
        <f>IF('[1]p9'!$A$284&lt;&gt;0,'[1]p9'!$A$284,"")</f>
      </c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>
        <f>IF('[1]p9'!$H$284&lt;&gt;0,'[1]p9'!$H$284,"")</f>
      </c>
      <c r="N10" s="374"/>
      <c r="O10" s="374"/>
      <c r="P10" s="374"/>
      <c r="Q10" s="374"/>
      <c r="R10" s="40">
        <f>IF('[1]p9'!$J$284&lt;&gt;0,'[1]p9'!$J$284,"")</f>
      </c>
      <c r="S10" s="40">
        <f>IF('[1]p9'!$K$284&lt;&gt;0,'[1]p9'!$K$284,"")</f>
      </c>
    </row>
    <row r="11" spans="1:19" s="51" customFormat="1" ht="11.25">
      <c r="A11" s="354" t="str">
        <f>T('[1]p18'!$C$13:$G$13)</f>
        <v>Jaime Alves Barbosa Sobrinho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</row>
    <row r="12" spans="1:19" s="3" customFormat="1" ht="13.5" customHeight="1">
      <c r="A12" s="374" t="str">
        <f>IF('[1]p18'!$A$282&lt;&gt;0,'[1]p18'!$A$282,"")</f>
        <v>Chefia do Departamento de Matemática e Estatística</v>
      </c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 t="str">
        <f>IF('[1]p18'!$H$282&lt;&gt;0,'[1]p18'!$H$282,"")</f>
        <v>Port. R/SRH/262/2005</v>
      </c>
      <c r="N12" s="374"/>
      <c r="O12" s="374"/>
      <c r="P12" s="374"/>
      <c r="Q12" s="374"/>
      <c r="R12" s="40">
        <f>IF('[1]p18'!$J$282&lt;&gt;0,'[1]p18'!$J$282,"")</f>
        <v>38412</v>
      </c>
      <c r="S12" s="40">
        <f>IF('[1]p18'!$K$282&lt;&gt;0,'[1]p18'!$K$282,"")</f>
      </c>
    </row>
    <row r="13" spans="1:19" s="3" customFormat="1" ht="13.5" customHeight="1">
      <c r="A13" s="351">
        <f>IF('[1]p18'!$A$283&lt;&gt;0,'[1]p18'!$A$283,"")</f>
      </c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3"/>
      <c r="M13" s="351">
        <f>IF('[1]p18'!$H$283&lt;&gt;0,'[1]p18'!$H$283,"")</f>
      </c>
      <c r="N13" s="352"/>
      <c r="O13" s="352"/>
      <c r="P13" s="352"/>
      <c r="Q13" s="353"/>
      <c r="R13" s="40">
        <f>IF('[1]p18'!$J$283&lt;&gt;0,'[1]p18'!$J$283,"")</f>
      </c>
      <c r="S13" s="40">
        <f>IF('[1]p18'!$K$283&lt;&gt;0,'[1]p18'!$K$283,"")</f>
      </c>
    </row>
    <row r="14" spans="1:19" s="51" customFormat="1" ht="11.25">
      <c r="A14" s="354" t="str">
        <f>T('[1]p24'!$C$13:$G$13)</f>
        <v>Marco Aurélio Soares Souto</v>
      </c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</row>
    <row r="15" spans="1:19" s="3" customFormat="1" ht="13.5" customHeight="1">
      <c r="A15" s="374" t="str">
        <f>IF('[1]p24'!$A$282&lt;&gt;0,'[1]p24'!$A$282,"")</f>
        <v>Coordenador do Curso de Pós-Graduação em Matemática</v>
      </c>
      <c r="B15" s="374"/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 t="str">
        <f>IF('[1]p24'!$H$282&lt;&gt;0,'[1]p24'!$H$282,"")</f>
        <v>Port. R/SRH/695/2003</v>
      </c>
      <c r="N15" s="374"/>
      <c r="O15" s="374"/>
      <c r="P15" s="374"/>
      <c r="Q15" s="374"/>
      <c r="R15" s="40">
        <f>IF('[1]p24'!$J$282&lt;&gt;0,'[1]p24'!$J$282,"")</f>
        <v>37834</v>
      </c>
      <c r="S15" s="40">
        <f>IF('[1]p24'!$K$282&lt;&gt;0,'[1]p24'!$K$282,"")</f>
      </c>
    </row>
    <row r="16" spans="1:19" s="3" customFormat="1" ht="13.5" customHeight="1">
      <c r="A16" s="374">
        <f>IF('[1]p24'!$A$283&lt;&gt;0,'[1]p24'!$A$283,"")</f>
      </c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>
        <f>IF('[1]p24'!$H$283&lt;&gt;0,'[1]p24'!$H$283,"")</f>
      </c>
      <c r="N16" s="374"/>
      <c r="O16" s="374"/>
      <c r="P16" s="374"/>
      <c r="Q16" s="374"/>
      <c r="R16" s="40">
        <f>IF('[1]p24'!$J$283&lt;&gt;0,'[1]p24'!$J$283,"")</f>
      </c>
      <c r="S16" s="40">
        <f>IF('[1]p24'!$K$283&lt;&gt;0,'[1]p24'!$K$283,"")</f>
      </c>
    </row>
    <row r="17" spans="1:19" s="51" customFormat="1" ht="11.25">
      <c r="A17" s="354" t="str">
        <f>T('[1]p27'!$C$13:$G$13)</f>
        <v>Rosana Marques da Silva</v>
      </c>
      <c r="B17" s="355"/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</row>
    <row r="18" spans="1:19" s="3" customFormat="1" ht="13.5" customHeight="1">
      <c r="A18" s="374" t="str">
        <f>IF('[1]p27'!$A$282&lt;&gt;0,'[1]p27'!$A$282,"")</f>
        <v>Coordenadora do Curso de Graduação em Matemática</v>
      </c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 t="str">
        <f>IF('[1]p27'!$H$282&lt;&gt;0,'[1]p27'!$H$282,"")</f>
        <v>Port. R/SRH/ 165/2003</v>
      </c>
      <c r="N18" s="374"/>
      <c r="O18" s="374"/>
      <c r="P18" s="374"/>
      <c r="Q18" s="374"/>
      <c r="R18" s="40">
        <f>IF('[1]p27'!$J$282&lt;&gt;0,'[1]p27'!$J$282,"")</f>
        <v>37681</v>
      </c>
      <c r="S18" s="40">
        <f>IF('[1]p27'!$K$282&lt;&gt;0,'[1]p27'!$K$282,"")</f>
      </c>
    </row>
    <row r="19" spans="1:19" s="3" customFormat="1" ht="13.5" customHeight="1">
      <c r="A19" s="374">
        <f>IF('[1]p27'!$A$283&lt;&gt;0,'[1]p27'!$A$283,"")</f>
      </c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>
        <f>IF('[1]p27'!$H$283&lt;&gt;0,'[1]p27'!$H$283,"")</f>
      </c>
      <c r="N19" s="374"/>
      <c r="O19" s="374"/>
      <c r="P19" s="374"/>
      <c r="Q19" s="374"/>
      <c r="R19" s="40">
        <f>IF('[1]p27'!$J$283&lt;&gt;0,'[1]p27'!$J$283,"")</f>
      </c>
      <c r="S19" s="40">
        <f>IF('[1]p27'!$K$283&lt;&gt;0,'[1]p27'!$K$283,"")</f>
      </c>
    </row>
  </sheetData>
  <sheetProtection password="CA19" sheet="1" objects="1" scenarios="1"/>
  <mergeCells count="29">
    <mergeCell ref="A19:L19"/>
    <mergeCell ref="M19:Q19"/>
    <mergeCell ref="E3:Q3"/>
    <mergeCell ref="A6:L6"/>
    <mergeCell ref="A16:L16"/>
    <mergeCell ref="M16:Q16"/>
    <mergeCell ref="A17:S17"/>
    <mergeCell ref="A18:L18"/>
    <mergeCell ref="M18:Q18"/>
    <mergeCell ref="A10:L10"/>
    <mergeCell ref="M10:Q10"/>
    <mergeCell ref="A11:S11"/>
    <mergeCell ref="A12:L12"/>
    <mergeCell ref="M12:Q12"/>
    <mergeCell ref="A7:S7"/>
    <mergeCell ref="A8:L8"/>
    <mergeCell ref="M8:Q8"/>
    <mergeCell ref="A9:L9"/>
    <mergeCell ref="M9:Q9"/>
    <mergeCell ref="A14:S14"/>
    <mergeCell ref="A15:L15"/>
    <mergeCell ref="M15:Q15"/>
    <mergeCell ref="A1:S1"/>
    <mergeCell ref="A2:S2"/>
    <mergeCell ref="A3:D3"/>
    <mergeCell ref="A4:S5"/>
    <mergeCell ref="M6:P6"/>
    <mergeCell ref="A13:L13"/>
    <mergeCell ref="M13:Q1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selection activeCell="E3" sqref="E3:Q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5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62" t="s">
        <v>189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4"/>
    </row>
    <row r="2" spans="1:19" ht="13.5" thickBot="1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</row>
    <row r="3" spans="1:19" ht="13.5" thickBot="1">
      <c r="A3" s="366" t="s">
        <v>11</v>
      </c>
      <c r="B3" s="367"/>
      <c r="C3" s="367"/>
      <c r="D3" s="368"/>
      <c r="E3" s="381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70"/>
      <c r="R3" s="42" t="s">
        <v>85</v>
      </c>
      <c r="S3" s="41" t="str">
        <f>'[1]p1'!$H$4</f>
        <v>2005.1</v>
      </c>
    </row>
    <row r="4" spans="1:19" s="1" customFormat="1" ht="12.75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</row>
    <row r="5" spans="1:19" s="8" customFormat="1" ht="13.5" thickBo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</row>
    <row r="6" spans="1:19" ht="13.5" thickBot="1">
      <c r="A6" s="371" t="s">
        <v>12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3"/>
      <c r="M6" s="371" t="s">
        <v>17</v>
      </c>
      <c r="N6" s="372"/>
      <c r="O6" s="372"/>
      <c r="P6" s="372"/>
      <c r="Q6" s="373"/>
      <c r="R6" s="38" t="s">
        <v>19</v>
      </c>
      <c r="S6" s="35" t="s">
        <v>26</v>
      </c>
    </row>
    <row r="7" spans="1:19" s="51" customFormat="1" ht="11.25">
      <c r="A7" s="359" t="str">
        <f>T('[1]p1'!$C$13:$G$13)</f>
        <v>Alciônio Saldanha de Oliveira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1"/>
    </row>
    <row r="8" spans="1:19" s="3" customFormat="1" ht="13.5" customHeight="1">
      <c r="A8" s="374" t="str">
        <f>IF('[1]p1'!$A$289&lt;&gt;0,'[1]p1'!$A$289,"")</f>
        <v>Coordenador do programa de desenvolvimento curricular do CCT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 t="str">
        <f>IF('[1]p1'!$H$289&lt;&gt;0,'[1]p1'!$H$289,"")</f>
        <v>Port/DCCT/061/2001</v>
      </c>
      <c r="N8" s="374"/>
      <c r="O8" s="374"/>
      <c r="P8" s="374"/>
      <c r="Q8" s="374"/>
      <c r="R8" s="40">
        <f>IF('[1]p1'!$J$289&lt;&gt;0,'[1]p1'!$J$289,"")</f>
        <v>38537</v>
      </c>
      <c r="S8" s="40">
        <f>IF('[1]p1'!$K$289&lt;&gt;0,'[1]p1'!$K$289,"")</f>
        <v>38660</v>
      </c>
    </row>
    <row r="9" spans="1:19" s="3" customFormat="1" ht="13.5" customHeight="1">
      <c r="A9" s="374" t="str">
        <f>IF('[1]p1'!$A$293&lt;&gt;0,'[1]p1'!$A$293,"")</f>
        <v>Coordenador do Projeto de Monitoria - DME - 2005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>
        <f>IF('[1]p1'!$H$293&lt;&gt;0,'[1]p1'!$H$293,"")</f>
      </c>
      <c r="N9" s="374"/>
      <c r="O9" s="374"/>
      <c r="P9" s="374"/>
      <c r="Q9" s="374"/>
      <c r="R9" s="40">
        <f>IF('[1]p1'!$J$293&lt;&gt;0,'[1]p1'!$J$293,"")</f>
        <v>38537</v>
      </c>
      <c r="S9" s="40">
        <f>IF('[1]p1'!$K$293&lt;&gt;0,'[1]p1'!$K$293,"")</f>
        <v>38660</v>
      </c>
    </row>
    <row r="10" spans="1:19" s="3" customFormat="1" ht="11.25">
      <c r="A10" s="357"/>
      <c r="B10" s="357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82"/>
    </row>
    <row r="11" spans="1:19" s="51" customFormat="1" ht="11.25">
      <c r="A11" s="354" t="str">
        <f>T('[1]p5'!$C$13:$G$13)</f>
        <v>Antônio José da Silva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6"/>
    </row>
    <row r="12" spans="1:19" s="3" customFormat="1" ht="13.5" customHeight="1">
      <c r="A12" s="374" t="str">
        <f>IF('[1]p5'!$A$289&lt;&gt;0,'[1]p5'!$A$289,"")</f>
        <v>SubChefe do Departamento de Matemática e Estatística</v>
      </c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 t="str">
        <f>IF('[1]p5'!$H$289&lt;&gt;0,'[1]p5'!$H$289,"")</f>
        <v>Port.R/SRH/262/2005</v>
      </c>
      <c r="N12" s="374"/>
      <c r="O12" s="374"/>
      <c r="P12" s="374"/>
      <c r="Q12" s="374"/>
      <c r="R12" s="40">
        <f>IF('[1]p5'!$J$289&lt;&gt;0,'[1]p5'!$J$289,"")</f>
        <v>38412</v>
      </c>
      <c r="S12" s="40">
        <f>IF('[1]p5'!$K$289&lt;&gt;0,'[1]p5'!$K$289,"")</f>
      </c>
    </row>
    <row r="13" spans="1:19" s="3" customFormat="1" ht="11.25">
      <c r="A13" s="357"/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82"/>
    </row>
    <row r="14" spans="1:19" s="51" customFormat="1" ht="11.25">
      <c r="A14" s="354" t="str">
        <f>T('[1]p8'!$C$13:$G$13)</f>
        <v>Aparecido Jesuino de Souza</v>
      </c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6"/>
    </row>
    <row r="15" spans="1:19" s="3" customFormat="1" ht="13.5" customHeight="1">
      <c r="A15" s="374" t="str">
        <f>IF('[1]p8'!$A$289&lt;&gt;0,'[1]p8'!$A$289,"")</f>
        <v>Coordenação Projeto Instituto do Milênio em Matemática (IM-AGIMB)</v>
      </c>
      <c r="B15" s="374"/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>
        <f>IF('[1]p8'!$H$289&lt;&gt;0,'[1]p8'!$H$289,"")</f>
      </c>
      <c r="N15" s="374"/>
      <c r="O15" s="374"/>
      <c r="P15" s="374"/>
      <c r="Q15" s="374"/>
      <c r="R15" s="40">
        <f>IF('[1]p8'!$J$289&lt;&gt;0,'[1]p8'!$J$289,"")</f>
        <v>37316</v>
      </c>
      <c r="S15" s="40">
        <f>IF('[1]p8'!$K$289&lt;&gt;0,'[1]p8'!$K$289,"")</f>
      </c>
    </row>
    <row r="16" spans="1:19" s="3" customFormat="1" ht="13.5" customHeight="1">
      <c r="A16" s="374" t="str">
        <f>IF('[1]p8'!$A$297&lt;&gt;0,'[1]p8'!$A$297,"")</f>
        <v>Coordenação do Projeto PADCT/CNPq - Equações Diferenciais e Aplicações</v>
      </c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 t="str">
        <f>IF('[1]p8'!$H$297&lt;&gt;0,'[1]p8'!$H$297,"")</f>
        <v>Proc. CNPq 620017/2004-0</v>
      </c>
      <c r="N16" s="374"/>
      <c r="O16" s="374"/>
      <c r="P16" s="374"/>
      <c r="Q16" s="374"/>
      <c r="R16" s="40">
        <f>IF('[1]p8'!$J$297&lt;&gt;0,'[1]p8'!$J$297,"")</f>
        <v>38139</v>
      </c>
      <c r="S16" s="40">
        <f>IF('[1]p8'!$K$297&lt;&gt;0,'[1]p8'!$K$297,"")</f>
        <v>38858</v>
      </c>
    </row>
    <row r="17" spans="1:19" s="3" customFormat="1" ht="13.5" customHeight="1">
      <c r="A17" s="383">
        <f>IF('[1]p8'!$A$301&lt;&gt;0,'[1]p8'!$A$301,"")</f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>
        <f>IF('[1]p8'!$H$301&lt;&gt;0,'[1]p8'!$H$301,"")</f>
      </c>
      <c r="N17" s="383"/>
      <c r="O17" s="383"/>
      <c r="P17" s="383"/>
      <c r="Q17" s="383"/>
      <c r="R17" s="40">
        <f>IF('[1]p8'!$J$301&lt;&gt;0,'[1]p8'!$J$301,"")</f>
      </c>
      <c r="S17" s="40">
        <f>IF('[1]p8'!$K$301&lt;&gt;0,'[1]p8'!$K$301,"")</f>
      </c>
    </row>
    <row r="18" spans="1:19" s="51" customFormat="1" ht="11.25">
      <c r="A18" s="354" t="str">
        <f>T('[1]p10'!$C$13:$G$13)</f>
        <v>Claudianor Oliveira Alves</v>
      </c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6"/>
    </row>
    <row r="19" spans="1:19" s="3" customFormat="1" ht="13.5" customHeight="1">
      <c r="A19" s="374" t="str">
        <f>IF('[1]p10'!$A$289&lt;&gt;0,'[1]p10'!$A$289,"")</f>
        <v>Presidente de Comissão acompanhamento docente</v>
      </c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 t="str">
        <f>IF('[1]p10'!$H$289&lt;&gt;0,'[1]p10'!$H$289,"")</f>
        <v>Port/DME/n.07/2002</v>
      </c>
      <c r="N19" s="374"/>
      <c r="O19" s="374"/>
      <c r="P19" s="374"/>
      <c r="Q19" s="374"/>
      <c r="R19" s="40">
        <f>IF('[1]p10'!$J$289&lt;&gt;0,'[1]p10'!$J$289,"")</f>
        <v>37414</v>
      </c>
      <c r="S19" s="40">
        <f>IF('[1]p10'!$K$289&lt;&gt;0,'[1]p10'!$K$289,"")</f>
        <v>38510</v>
      </c>
    </row>
    <row r="20" spans="1:19" s="3" customFormat="1" ht="13.5" customHeight="1">
      <c r="A20" s="374" t="str">
        <f>IF('[1]p10'!$A$297&lt;&gt;0,'[1]p10'!$A$297,"")</f>
        <v>Presidentede Comissão de Acompanhamento Docente</v>
      </c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 t="str">
        <f>IF('[1]p10'!$H$297&lt;&gt;0,'[1]p10'!$H$297,"")</f>
        <v>Port/DME/n.14/2002</v>
      </c>
      <c r="N20" s="374"/>
      <c r="O20" s="374"/>
      <c r="P20" s="374"/>
      <c r="Q20" s="374"/>
      <c r="R20" s="40">
        <f>IF('[1]p10'!$J$297&lt;&gt;0,'[1]p10'!$J$297,"")</f>
        <v>37474</v>
      </c>
      <c r="S20" s="40">
        <f>IF('[1]p10'!$K$297&lt;&gt;0,'[1]p10'!$K$297,"")</f>
        <v>38570</v>
      </c>
    </row>
    <row r="21" spans="1:19" s="3" customFormat="1" ht="13.5" customHeight="1">
      <c r="A21" s="383" t="str">
        <f>IF('[1]p10'!$A$301&lt;&gt;0,'[1]p10'!$A$301,"")</f>
        <v>Presidente de Comissão de Acompanhamento Docente</v>
      </c>
      <c r="B21" s="383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 t="str">
        <f>IF('[1]p10'!$H$301&lt;&gt;0,'[1]p10'!$H$301,"")</f>
        <v>Port./DME/n.090/2002</v>
      </c>
      <c r="N21" s="383"/>
      <c r="O21" s="383"/>
      <c r="P21" s="383"/>
      <c r="Q21" s="383"/>
      <c r="R21" s="40">
        <f>IF('[1]p10'!$J$301&lt;&gt;0,'[1]p10'!$J$301,"")</f>
        <v>37414</v>
      </c>
      <c r="S21" s="40">
        <f>IF('[1]p10'!$K$301&lt;&gt;0,'[1]p10'!$K$301,"")</f>
        <v>37530</v>
      </c>
    </row>
    <row r="22" spans="1:19" s="3" customFormat="1" ht="11.25">
      <c r="A22" s="357"/>
      <c r="B22" s="357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82"/>
    </row>
    <row r="23" spans="1:19" s="51" customFormat="1" ht="11.25">
      <c r="A23" s="354" t="str">
        <f>T('[1]p12'!$C$13:$G$13)</f>
        <v>Daniel Marinho Pellegrino</v>
      </c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6"/>
    </row>
    <row r="24" spans="1:19" s="3" customFormat="1" ht="13.5" customHeight="1">
      <c r="A24" s="374" t="str">
        <f>IF('[1]p12'!$A$289&lt;&gt;0,'[1]p12'!$A$289,"")</f>
        <v>Vice Coordenador do Curso de Pós-Graduação em Matemática do CCT/UFCG</v>
      </c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4" t="str">
        <f>IF('[1]p12'!$H$289&lt;&gt;0,'[1]p12'!$H$289,"")</f>
        <v>Port.R/SRH/695/2003</v>
      </c>
      <c r="N24" s="374"/>
      <c r="O24" s="374"/>
      <c r="P24" s="374"/>
      <c r="Q24" s="374"/>
      <c r="R24" s="40">
        <f>IF('[1]p12'!$J$289&lt;&gt;0,'[1]p12'!$J$289,"")</f>
        <v>37834</v>
      </c>
      <c r="S24" s="40">
        <f>IF('[1]p12'!$K$289&lt;&gt;0,'[1]p12'!$K$289,"")</f>
      </c>
    </row>
    <row r="25" spans="1:19" s="3" customFormat="1" ht="13.5" customHeight="1">
      <c r="A25" s="374">
        <f>IF('[1]p10'!$A$305&lt;&gt;0,'[1]p10'!$A$305,"")</f>
      </c>
      <c r="B25" s="374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>
        <f>IF('[1]p10'!$H$305&lt;&gt;0,'[1]p10'!$H$305,"")</f>
      </c>
      <c r="N25" s="374"/>
      <c r="O25" s="374"/>
      <c r="P25" s="374"/>
      <c r="Q25" s="374"/>
      <c r="R25" s="40">
        <f>IF('[1]p10'!$J$305&lt;&gt;0,'[1]p10'!$J$305,"")</f>
      </c>
      <c r="S25" s="40">
        <f>IF('[1]p10'!$K$305&lt;&gt;0,'[1]p10'!$K$305,"")</f>
      </c>
    </row>
    <row r="26" spans="1:19" s="51" customFormat="1" ht="11.25">
      <c r="A26" s="354" t="str">
        <f>T('[1]p13'!$C$13:$G$13)</f>
        <v>Florence Ayres Campello de Oliveira</v>
      </c>
      <c r="B26" s="355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6"/>
    </row>
    <row r="27" spans="1:19" s="3" customFormat="1" ht="13.5" customHeight="1">
      <c r="A27" s="374" t="str">
        <f>IF('[1]p13'!$A$289&lt;&gt;0,'[1]p13'!$A$289,"")</f>
        <v>Sub-Coordenadora do Laboratorio de Ensino e Pesquisa de Matematica - LAPEM</v>
      </c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 t="str">
        <f>IF('[1]p13'!$H$289&lt;&gt;0,'[1]p13'!$H$289,"")</f>
        <v>Portaria DME/ 04/05</v>
      </c>
      <c r="N27" s="374"/>
      <c r="O27" s="374"/>
      <c r="P27" s="374"/>
      <c r="Q27" s="374"/>
      <c r="R27" s="40">
        <f>IF('[1]p13'!$J$289&lt;&gt;0,'[1]p13'!$J$289,"")</f>
        <v>38562</v>
      </c>
      <c r="S27" s="40">
        <f>IF('[1]p13'!$K$289&lt;&gt;0,'[1]p13'!$K$289,"")</f>
      </c>
    </row>
    <row r="28" spans="1:19" s="3" customFormat="1" ht="11.25">
      <c r="A28" s="357"/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82"/>
    </row>
    <row r="29" spans="1:19" s="51" customFormat="1" ht="11.25">
      <c r="A29" s="354" t="str">
        <f>T('[1]p14'!$C$13:$G$13)</f>
        <v>Francisco Antônio Morais de Souza</v>
      </c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6"/>
    </row>
    <row r="30" spans="1:19" s="3" customFormat="1" ht="13.5" customHeight="1">
      <c r="A30" s="374" t="str">
        <f>IF('[1]p14'!$A$289&lt;&gt;0,'[1]p14'!$A$289,"")</f>
        <v>Coordenador do LANEST</v>
      </c>
      <c r="B30" s="374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 t="str">
        <f>IF('[1]p14'!$H$289&lt;&gt;0,'[1]p14'!$H$289,"")</f>
        <v>Portaria xxxxx</v>
      </c>
      <c r="N30" s="374"/>
      <c r="O30" s="374"/>
      <c r="P30" s="374"/>
      <c r="Q30" s="374"/>
      <c r="R30" s="40" t="str">
        <f>IF('[1]p14'!$J$289&lt;&gt;0,'[1]p14'!$J$289,"")</f>
        <v>xxxx</v>
      </c>
      <c r="S30" s="40">
        <f>IF('[1]p14'!$K$289&lt;&gt;0,'[1]p14'!$K$289,"")</f>
      </c>
    </row>
    <row r="31" spans="1:19" s="3" customFormat="1" ht="13.5" customHeight="1">
      <c r="A31" s="374" t="str">
        <f>IF('[1]p14'!$A$293&lt;&gt;0,'[1]p14'!$A$293,"")</f>
        <v>Coordenador da Área de Estatística</v>
      </c>
      <c r="B31" s="374"/>
      <c r="C31" s="374"/>
      <c r="D31" s="374"/>
      <c r="E31" s="374"/>
      <c r="F31" s="374"/>
      <c r="G31" s="374"/>
      <c r="H31" s="374"/>
      <c r="I31" s="374"/>
      <c r="J31" s="374"/>
      <c r="K31" s="374"/>
      <c r="L31" s="374"/>
      <c r="M31" s="374" t="str">
        <f>IF('[1]p14'!$H$293&lt;&gt;0,'[1]p14'!$H$293,"")</f>
        <v>xxxxxxxxx</v>
      </c>
      <c r="N31" s="374"/>
      <c r="O31" s="374"/>
      <c r="P31" s="374"/>
      <c r="Q31" s="374"/>
      <c r="R31" s="40" t="str">
        <f>IF('[1]p14'!$J$293&lt;&gt;0,'[1]p14'!$J$293,"")</f>
        <v>xxxxxx</v>
      </c>
      <c r="S31" s="40">
        <f>IF('[1]p14'!$K$293&lt;&gt;0,'[1]p14'!$K$293,"")</f>
      </c>
    </row>
    <row r="32" spans="1:19" s="3" customFormat="1" ht="13.5" customHeight="1">
      <c r="A32" s="374">
        <f>IF('[1]p14'!$A$297&lt;&gt;0,'[1]p14'!$A$297,"")</f>
      </c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>
        <f>IF('[1]p14'!$H$297&lt;&gt;0,'[1]p14'!$H$297,"")</f>
      </c>
      <c r="N32" s="374"/>
      <c r="O32" s="374"/>
      <c r="P32" s="374"/>
      <c r="Q32" s="374"/>
      <c r="R32" s="40">
        <f>IF('[1]p14'!$J$297&lt;&gt;0,'[1]p14'!$J$297,"")</f>
      </c>
      <c r="S32" s="40">
        <f>IF('[1]p14'!$K$297&lt;&gt;0,'[1]p14'!$K$297,"")</f>
      </c>
    </row>
    <row r="33" spans="1:19" s="51" customFormat="1" ht="11.25">
      <c r="A33" s="354" t="str">
        <f>T('[1]p17'!$C$13:$G$13)</f>
        <v>Izabel Maria Barbosa de Albuquerque</v>
      </c>
      <c r="B33" s="355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6"/>
    </row>
    <row r="34" spans="1:19" s="3" customFormat="1" ht="13.5" customHeight="1">
      <c r="A34" s="374" t="str">
        <f>IF('[1]p17'!$A$289&lt;&gt;0,'[1]p17'!$A$289,"")</f>
        <v>Coordenadora do Laboratório de Pesquisa em Ensino de Matemática -LAPEM</v>
      </c>
      <c r="B34" s="374"/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 t="str">
        <f>IF('[1]p17'!$H$289&lt;&gt;0,'[1]p17'!$H$289,"")</f>
        <v>Portaria DME/ 04/05</v>
      </c>
      <c r="N34" s="374"/>
      <c r="O34" s="374"/>
      <c r="P34" s="374"/>
      <c r="Q34" s="374"/>
      <c r="R34" s="40">
        <f>IF('[1]p17'!$J$289&lt;&gt;0,'[1]p17'!$J$289,"")</f>
        <v>38562</v>
      </c>
      <c r="S34" s="40">
        <f>IF('[1]p17'!$K$289&lt;&gt;0,'[1]p17'!$K$289,"")</f>
      </c>
    </row>
    <row r="35" spans="1:19" s="51" customFormat="1" ht="11.25">
      <c r="A35" s="354" t="str">
        <f>T('[1]p19'!$C$13:$G$13)</f>
        <v>José de Arimatéia Fernandes</v>
      </c>
      <c r="B35" s="355"/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6"/>
    </row>
    <row r="36" spans="1:19" s="3" customFormat="1" ht="13.5" customHeight="1">
      <c r="A36" s="374" t="str">
        <f>IF('[1]p19'!$A$289&lt;&gt;0,'[1]p19'!$A$289,"")</f>
        <v>Coordenador da Biblioteca/DME</v>
      </c>
      <c r="B36" s="374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 t="str">
        <f>IF('[1]p19'!$H$289&lt;&gt;0,'[1]p19'!$H$289,"")</f>
        <v>Port/DME/UFCG/01/2004</v>
      </c>
      <c r="N36" s="374"/>
      <c r="O36" s="374"/>
      <c r="P36" s="374"/>
      <c r="Q36" s="374"/>
      <c r="R36" s="40">
        <f>IF('[1]p19'!$J$289&lt;&gt;0,'[1]p19'!$J$289,"")</f>
        <v>38043</v>
      </c>
      <c r="S36" s="40">
        <f>IF('[1]p19'!$K$289&lt;&gt;0,'[1]p19'!$K$289,"")</f>
      </c>
    </row>
    <row r="37" spans="1:19" s="3" customFormat="1" ht="13.5" customHeight="1">
      <c r="A37" s="374">
        <f>IF('[1]p19'!$A$293&lt;&gt;0,'[1]p19'!$A$293,"")</f>
      </c>
      <c r="B37" s="374"/>
      <c r="C37" s="374"/>
      <c r="D37" s="374"/>
      <c r="E37" s="374"/>
      <c r="F37" s="374"/>
      <c r="G37" s="374"/>
      <c r="H37" s="374"/>
      <c r="I37" s="374"/>
      <c r="J37" s="374"/>
      <c r="K37" s="374"/>
      <c r="L37" s="374"/>
      <c r="M37" s="374">
        <f>IF('[1]p19'!$H$293&lt;&gt;0,'[1]p19'!$H$293,"")</f>
      </c>
      <c r="N37" s="374"/>
      <c r="O37" s="374"/>
      <c r="P37" s="374"/>
      <c r="Q37" s="374"/>
      <c r="R37" s="40">
        <f>IF('[1]p19'!$J$293&lt;&gt;0,'[1]p19'!$J$293,"")</f>
      </c>
      <c r="S37" s="40">
        <f>IF('[1]p19'!$K$293&lt;&gt;0,'[1]p19'!$K$293,"")</f>
      </c>
    </row>
    <row r="38" spans="1:19" s="51" customFormat="1" ht="11.25">
      <c r="A38" s="354" t="str">
        <f>T('[1]p22'!$C$13:$G$13)</f>
        <v>José Luiz Neto</v>
      </c>
      <c r="B38" s="355"/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6"/>
    </row>
    <row r="39" spans="1:19" s="3" customFormat="1" ht="13.5" customHeight="1">
      <c r="A39" s="374" t="str">
        <f>IF('[1]p22'!$A$289&lt;&gt;0,'[1]p22'!$A$289,"")</f>
        <v>Assessor de Graduação</v>
      </c>
      <c r="B39" s="374"/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374" t="str">
        <f>IF('[1]p22'!$H$289&lt;&gt;0,'[1]p22'!$H$289,"")</f>
        <v>Portaria/DCCT/070/01</v>
      </c>
      <c r="N39" s="374"/>
      <c r="O39" s="374"/>
      <c r="P39" s="374"/>
      <c r="Q39" s="374"/>
      <c r="R39" s="40">
        <f>IF('[1]p22'!$J$289&lt;&gt;0,'[1]p22'!$J$289,"")</f>
        <v>37004</v>
      </c>
      <c r="S39" s="40">
        <f>IF('[1]p22'!$K$289&lt;&gt;0,'[1]p22'!$K$289,"")</f>
        <v>38656</v>
      </c>
    </row>
    <row r="40" spans="1:19" s="3" customFormat="1" ht="13.5" customHeight="1">
      <c r="A40" s="374" t="str">
        <f>IF('[1]p22'!$A$293&lt;&gt;0,'[1]p22'!$A$293,"")</f>
        <v>Membro da comissão de Avaliação de Docentes (CAD)</v>
      </c>
      <c r="B40" s="374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 t="str">
        <f>IF('[1]p22'!$H$293&lt;&gt;0,'[1]p22'!$H$293,"")</f>
        <v>Port/DME/No.02/04</v>
      </c>
      <c r="N40" s="374"/>
      <c r="O40" s="374"/>
      <c r="P40" s="374"/>
      <c r="Q40" s="374"/>
      <c r="R40" s="40">
        <f>IF('[1]p22'!$J$293&lt;&gt;0,'[1]p22'!$J$293,"")</f>
        <v>38260</v>
      </c>
      <c r="S40" s="40" t="str">
        <f>IF('[1]p22'!$K$293&lt;&gt;0,'[1]p22'!$K$293,"")</f>
        <v>xx/xx/xx</v>
      </c>
    </row>
    <row r="41" spans="1:19" s="3" customFormat="1" ht="13.5" customHeight="1">
      <c r="A41" s="374" t="str">
        <f>IF('[1]p22'!$A$297&lt;&gt;0,'[1]p22'!$A$297,"")</f>
        <v>PROLICEN 2005 - Contextualizando a Matemática</v>
      </c>
      <c r="B41" s="374"/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374">
        <f>IF('[1]p22'!$H$297&lt;&gt;0,'[1]p22'!$H$297,"")</f>
      </c>
      <c r="N41" s="374"/>
      <c r="O41" s="374"/>
      <c r="P41" s="374"/>
      <c r="Q41" s="374"/>
      <c r="R41" s="40">
        <f>IF('[1]p22'!$J$297&lt;&gt;0,'[1]p22'!$J$297,"")</f>
        <v>38537</v>
      </c>
      <c r="S41" s="40">
        <f>IF('[1]p22'!$K$297&lt;&gt;0,'[1]p22'!$K$297,"")</f>
        <v>38660</v>
      </c>
    </row>
    <row r="42" spans="1:19" s="51" customFormat="1" ht="11.25">
      <c r="A42" s="354" t="str">
        <f>T('[1]p23'!$C$13:$G$13)</f>
        <v>Luiz Mendes Albuquerque Neto</v>
      </c>
      <c r="B42" s="355"/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6"/>
    </row>
    <row r="43" spans="1:19" s="3" customFormat="1" ht="13.5" customHeight="1">
      <c r="A43" s="374" t="str">
        <f>IF('[1]p23'!$A$289&lt;&gt;0,'[1]p23'!$A$289,"")</f>
        <v>Vice-Coordenador do Curso de Graduação em Matemática</v>
      </c>
      <c r="B43" s="374"/>
      <c r="C43" s="374"/>
      <c r="D43" s="374"/>
      <c r="E43" s="374"/>
      <c r="F43" s="374"/>
      <c r="G43" s="374"/>
      <c r="H43" s="374"/>
      <c r="I43" s="374"/>
      <c r="J43" s="374"/>
      <c r="K43" s="374"/>
      <c r="L43" s="374"/>
      <c r="M43" s="374" t="str">
        <f>IF('[1]p23'!$H$289&lt;&gt;0,'[1]p23'!$H$289,"")</f>
        <v>Port. R/SRH/165/2003</v>
      </c>
      <c r="N43" s="374"/>
      <c r="O43" s="374"/>
      <c r="P43" s="374"/>
      <c r="Q43" s="374"/>
      <c r="R43" s="40">
        <f>IF('[1]p23'!$J$289&lt;&gt;0,'[1]p23'!$J$289,"")</f>
        <v>37681</v>
      </c>
      <c r="S43" s="40">
        <f>IF('[1]p23'!$K$289&lt;&gt;0,'[1]p23'!$K$289,"")</f>
        <v>38684</v>
      </c>
    </row>
    <row r="44" spans="1:19" s="3" customFormat="1" ht="13.5" customHeight="1">
      <c r="A44" s="374">
        <f>IF('[1]p23'!$A$293&lt;&gt;0,'[1]p23'!$A$293,"")</f>
      </c>
      <c r="B44" s="374"/>
      <c r="C44" s="374"/>
      <c r="D44" s="374"/>
      <c r="E44" s="374"/>
      <c r="F44" s="374"/>
      <c r="G44" s="374"/>
      <c r="H44" s="374"/>
      <c r="I44" s="374"/>
      <c r="J44" s="374"/>
      <c r="K44" s="374"/>
      <c r="L44" s="374"/>
      <c r="M44" s="374">
        <f>IF('[1]p23'!$H$293&lt;&gt;0,'[1]p23'!$H$293,"")</f>
      </c>
      <c r="N44" s="374"/>
      <c r="O44" s="374"/>
      <c r="P44" s="374"/>
      <c r="Q44" s="374"/>
      <c r="R44" s="40">
        <f>IF('[1]p23'!$J$293&lt;&gt;0,'[1]p23'!$J$293,"")</f>
      </c>
      <c r="S44" s="40">
        <f>IF('[1]p23'!$K$293&lt;&gt;0,'[1]p23'!$K$293,"")</f>
      </c>
    </row>
    <row r="45" spans="1:19" s="51" customFormat="1" ht="11.25">
      <c r="A45" s="354" t="str">
        <f>T('[1]p28'!$C$13:$G$13)</f>
        <v>Rosângela Silveira do Nascimento</v>
      </c>
      <c r="B45" s="355"/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355"/>
      <c r="R45" s="355"/>
      <c r="S45" s="356"/>
    </row>
    <row r="46" spans="1:19" s="3" customFormat="1" ht="13.5" customHeight="1">
      <c r="A46" s="374" t="str">
        <f>IF('[1]p28'!$A$289&lt;&gt;0,'[1]p28'!$A$289,"")</f>
        <v>Titular da Comissão Permanente de Pessoal Docente da UFCG</v>
      </c>
      <c r="B46" s="374"/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 t="str">
        <f>IF('[1]p28'!$H$289&lt;&gt;0,'[1]p28'!$H$289,"")</f>
        <v>Port. R/SRH/No173</v>
      </c>
      <c r="N46" s="374"/>
      <c r="O46" s="374"/>
      <c r="P46" s="374"/>
      <c r="Q46" s="374"/>
      <c r="R46" s="40" t="str">
        <f>IF('[1]p28'!$J$289&lt;&gt;0,'[1]p28'!$J$289,"")</f>
        <v>25/10/2002</v>
      </c>
      <c r="S46" s="40">
        <f>IF('[1]p28'!$K$289&lt;&gt;0,'[1]p28'!$K$289,"")</f>
      </c>
    </row>
  </sheetData>
  <sheetProtection password="CA19" sheet="1" objects="1" scenarios="1"/>
  <mergeCells count="71">
    <mergeCell ref="A15:L15"/>
    <mergeCell ref="M15:Q15"/>
    <mergeCell ref="A17:L17"/>
    <mergeCell ref="M17:Q17"/>
    <mergeCell ref="A16:L16"/>
    <mergeCell ref="M16:Q16"/>
    <mergeCell ref="A11:S11"/>
    <mergeCell ref="A12:L12"/>
    <mergeCell ref="M12:Q12"/>
    <mergeCell ref="A13:S13"/>
    <mergeCell ref="A8:L8"/>
    <mergeCell ref="A7:S7"/>
    <mergeCell ref="A9:L9"/>
    <mergeCell ref="M9:Q9"/>
    <mergeCell ref="A10:S10"/>
    <mergeCell ref="A14:S14"/>
    <mergeCell ref="A1:S1"/>
    <mergeCell ref="A2:S2"/>
    <mergeCell ref="A3:D3"/>
    <mergeCell ref="A6:L6"/>
    <mergeCell ref="M6:Q6"/>
    <mergeCell ref="A4:S5"/>
    <mergeCell ref="M8:Q8"/>
    <mergeCell ref="E3:Q3"/>
    <mergeCell ref="A18:S18"/>
    <mergeCell ref="A19:L19"/>
    <mergeCell ref="M19:Q19"/>
    <mergeCell ref="A26:S26"/>
    <mergeCell ref="M24:Q24"/>
    <mergeCell ref="A20:L20"/>
    <mergeCell ref="M20:Q20"/>
    <mergeCell ref="A27:L27"/>
    <mergeCell ref="M27:Q27"/>
    <mergeCell ref="A21:L21"/>
    <mergeCell ref="M21:Q21"/>
    <mergeCell ref="A25:L25"/>
    <mergeCell ref="M25:Q25"/>
    <mergeCell ref="A22:S22"/>
    <mergeCell ref="A23:S23"/>
    <mergeCell ref="A24:L24"/>
    <mergeCell ref="A28:S28"/>
    <mergeCell ref="A29:S29"/>
    <mergeCell ref="A30:L30"/>
    <mergeCell ref="M30:Q30"/>
    <mergeCell ref="A33:S33"/>
    <mergeCell ref="A34:L34"/>
    <mergeCell ref="M34:Q34"/>
    <mergeCell ref="A31:L31"/>
    <mergeCell ref="M31:Q31"/>
    <mergeCell ref="A32:L32"/>
    <mergeCell ref="M32:Q32"/>
    <mergeCell ref="A35:S35"/>
    <mergeCell ref="A36:L36"/>
    <mergeCell ref="M36:Q36"/>
    <mergeCell ref="A38:S38"/>
    <mergeCell ref="A39:L39"/>
    <mergeCell ref="M39:Q39"/>
    <mergeCell ref="A37:L37"/>
    <mergeCell ref="M37:Q37"/>
    <mergeCell ref="A40:L40"/>
    <mergeCell ref="M40:Q40"/>
    <mergeCell ref="A41:L41"/>
    <mergeCell ref="M41:Q41"/>
    <mergeCell ref="A42:S42"/>
    <mergeCell ref="A43:L43"/>
    <mergeCell ref="A45:S45"/>
    <mergeCell ref="A46:L46"/>
    <mergeCell ref="M46:Q46"/>
    <mergeCell ref="M43:Q43"/>
    <mergeCell ref="A44:L44"/>
    <mergeCell ref="M44:Q44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1" manualBreakCount="1">
    <brk id="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1">
      <selection activeCell="E3" sqref="E3:M3"/>
    </sheetView>
  </sheetViews>
  <sheetFormatPr defaultColWidth="9.140625" defaultRowHeight="12.75"/>
  <cols>
    <col min="1" max="1" width="5.8515625" style="22" customWidth="1"/>
    <col min="2" max="3" width="6.7109375" style="22" customWidth="1"/>
    <col min="4" max="4" width="7.140625" style="22" customWidth="1"/>
    <col min="5" max="5" width="8.8515625" style="22" customWidth="1"/>
    <col min="6" max="6" width="8.00390625" style="22" customWidth="1"/>
    <col min="7" max="7" width="6.421875" style="22" customWidth="1"/>
    <col min="8" max="8" width="7.00390625" style="22" customWidth="1"/>
    <col min="9" max="9" width="6.421875" style="22" customWidth="1"/>
    <col min="10" max="10" width="7.00390625" style="22" customWidth="1"/>
    <col min="11" max="11" width="5.140625" style="22" customWidth="1"/>
    <col min="12" max="12" width="7.7109375" style="22" customWidth="1"/>
    <col min="13" max="13" width="6.421875" style="22" customWidth="1"/>
    <col min="14" max="14" width="6.57421875" style="22" customWidth="1"/>
    <col min="15" max="15" width="5.7109375" style="22" customWidth="1"/>
    <col min="16" max="16" width="7.140625" style="22" customWidth="1"/>
    <col min="17" max="17" width="6.7109375" style="22" customWidth="1"/>
    <col min="18" max="19" width="5.8515625" style="22" customWidth="1"/>
    <col min="20" max="16384" width="9.140625" style="22" customWidth="1"/>
  </cols>
  <sheetData>
    <row r="1" spans="1:17" ht="13.5" thickBot="1">
      <c r="A1" s="174" t="s">
        <v>189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6"/>
    </row>
    <row r="2" spans="1:17" ht="13.5" thickBot="1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</row>
    <row r="3" spans="1:17" ht="13.5" thickBot="1">
      <c r="A3" s="204" t="s">
        <v>30</v>
      </c>
      <c r="B3" s="205"/>
      <c r="C3" s="205"/>
      <c r="D3" s="206"/>
      <c r="E3" s="388"/>
      <c r="F3" s="389"/>
      <c r="G3" s="389"/>
      <c r="H3" s="389"/>
      <c r="I3" s="389"/>
      <c r="J3" s="389"/>
      <c r="K3" s="389"/>
      <c r="L3" s="389"/>
      <c r="M3" s="390"/>
      <c r="N3" s="386" t="s">
        <v>85</v>
      </c>
      <c r="O3" s="387"/>
      <c r="P3" s="205" t="str">
        <f>'[1]p1'!$H$4</f>
        <v>2005.1</v>
      </c>
      <c r="Q3" s="206"/>
    </row>
    <row r="4" spans="1:17" s="72" customFormat="1" ht="12.75">
      <c r="A4" s="288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</row>
    <row r="5" spans="1:17" s="73" customFormat="1" ht="24" customHeight="1">
      <c r="A5" s="384" t="str">
        <f>IF('[1]p8'!$A$187:$L$187&lt;&gt;0,'[1]p8'!$A$187:$L$187,"")</f>
        <v>G. Chapiro, A. Mailybaev, A. J. Souza, D. Marchesin, The Structure of Combustion Waves in Porous Media, Atas do IX Workshop on Partial Differential Equations, pg.18, 18 a 22/07/05, IMPA - Rio de Janeiro.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</row>
    <row r="6" spans="1:17" s="73" customFormat="1" ht="13.5" customHeight="1">
      <c r="A6" s="74" t="s">
        <v>29</v>
      </c>
      <c r="B6" s="385" t="str">
        <f>IF('[1]p8'!$B$188:$L$188&lt;&gt;0,'[1]p8'!$B$188:$L$188,"")</f>
        <v>Resumo publicado em anais de eventos internacionais</v>
      </c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</row>
    <row r="7" spans="1:17" s="72" customFormat="1" ht="12.75">
      <c r="A7" s="288"/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</row>
    <row r="8" spans="1:17" s="73" customFormat="1" ht="27.75" customHeight="1">
      <c r="A8" s="384" t="str">
        <f>IF('[1]p10'!$A$191:$L$191&lt;&gt;0,'[1]p10'!$A$191:$L$191,"")</f>
        <v>C.O. Alves e M. A. S. Souto, Existence of solutions for a class of problem in R^{N} involving p(x)-Laplacian. Progress in Nonlinear Differential Equations and Their Applications. Estados Unidos: , v.66, p.17 - 32, 2005.</v>
      </c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</row>
    <row r="9" spans="1:17" s="73" customFormat="1" ht="13.5" customHeight="1">
      <c r="A9" s="74" t="s">
        <v>29</v>
      </c>
      <c r="B9" s="385" t="str">
        <f>IF('[1]p10'!$B$192:$L$192&lt;&gt;0,'[1]p10'!$B$192:$L$192,"")</f>
        <v>Artigo técnico ou científico publicado em periódico indexado internacionalmente</v>
      </c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</row>
    <row r="10" spans="1:17" s="72" customFormat="1" ht="12.75">
      <c r="A10" s="288"/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</row>
    <row r="11" spans="1:17" s="73" customFormat="1" ht="27.75" customHeight="1">
      <c r="A11" s="384" t="str">
        <f>IF('[1]p10'!$A$195:$L$195&lt;&gt;0,'[1]p10'!$A$195:$L$195,"")</f>
        <v>C. O. Alves, Existence of periodic solution for a class of systems involving nonlinear wave equations. Communications on Pure and Applied Analysis. Estados Unidos: , v.04, p.487 - 498, 2005.</v>
      </c>
      <c r="B11" s="384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</row>
    <row r="12" spans="1:17" s="73" customFormat="1" ht="13.5" customHeight="1">
      <c r="A12" s="74" t="s">
        <v>29</v>
      </c>
      <c r="B12" s="385" t="str">
        <f>IF('[1]p10'!$B$196:$L$196&lt;&gt;0,'[1]p10'!$B$196:$L$196,"")</f>
        <v>Artigo técnico ou científico publicado em periódico indexado internacionalmente</v>
      </c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Q12" s="385"/>
    </row>
    <row r="13" spans="1:17" s="72" customFormat="1" ht="12.75">
      <c r="A13" s="288"/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</row>
    <row r="14" spans="1:17" s="73" customFormat="1" ht="13.5" customHeight="1">
      <c r="A14" s="384" t="str">
        <f>IF('[1]p10'!$A$199:$L$199&lt;&gt;0,'[1]p10'!$A$199:$L$199,"")</f>
        <v>C.O. Alves, Multiplicity of solutions for a class elliptic problems in R^{2} with Neumann conditions,  J. Diff. Equations , 219 (2005), 20-39</v>
      </c>
      <c r="B14" s="384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</row>
    <row r="15" spans="1:17" s="73" customFormat="1" ht="13.5" customHeight="1">
      <c r="A15" s="74" t="s">
        <v>29</v>
      </c>
      <c r="B15" s="385" t="str">
        <f>IF('[1]p10'!$B$200:$L$200&lt;&gt;0,'[1]p10'!$B$200:$L$200,"")</f>
        <v>Artigo técnico ou científico publicado em periódico indexado internacionalmente</v>
      </c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</row>
    <row r="16" spans="1:17" s="72" customFormat="1" ht="12.75">
      <c r="A16" s="288"/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</row>
    <row r="17" spans="1:17" s="73" customFormat="1" ht="16.5" customHeight="1">
      <c r="A17" s="384" t="str">
        <f>IF('[1]p10'!$A$203:$L$203&lt;&gt;0,'[1]p10'!$A$203:$L$203,"")</f>
        <v>C.O. Alves &amp; G.M. Figueiredo, Multiplicity of positive solutions for a quasilinear problem in R^{N} via penalization method, Advandec Nonnlinear studies, 05 (2005), 551 - 572.</v>
      </c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</row>
    <row r="18" spans="1:17" s="73" customFormat="1" ht="13.5" customHeight="1">
      <c r="A18" s="74" t="s">
        <v>29</v>
      </c>
      <c r="B18" s="385" t="str">
        <f>IF('[1]p10'!$B$204:$L$204&lt;&gt;0,'[1]p10'!$B$204:$L$204,"")</f>
        <v>Artigo técnico ou científico publicado em periódico indexado internacionalmente</v>
      </c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</row>
    <row r="19" spans="1:17" s="72" customFormat="1" ht="12.75">
      <c r="A19" s="288"/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</row>
    <row r="20" spans="1:17" s="73" customFormat="1" ht="16.5" customHeight="1">
      <c r="A20" s="384" t="str">
        <f>IF('[1]p11'!$A$187:$L$187&lt;&gt;0,'[1]p11'!$A$187:$L$187,"")</f>
        <v>F.J.S. Araujo Correa, D. C. Morais Filho, On a class of nonlocal elliptic problems via Galerkin Methods, Journal of Mahtematical Analysis and Applications, 310 (2005), pp.177-187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</row>
    <row r="21" spans="1:17" s="73" customFormat="1" ht="13.5" customHeight="1">
      <c r="A21" s="74" t="s">
        <v>29</v>
      </c>
      <c r="B21" s="385" t="str">
        <f>IF('[1]p11'!$B$188:$L$188&lt;&gt;0,'[1]p11'!$B$188:$L$188,"")</f>
        <v>Artigo técnico ou científico publicado em periódico indexado internacionalmente</v>
      </c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</row>
    <row r="22" spans="1:17" s="72" customFormat="1" ht="12.75">
      <c r="A22" s="288"/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</row>
    <row r="23" spans="1:17" s="73" customFormat="1" ht="14.25" customHeight="1">
      <c r="A23" s="384" t="str">
        <f>IF('[1]p12'!$A$187:$L$187&lt;&gt;0,'[1]p12'!$A$187:$L$187,"")</f>
        <v>D. M. Pellegrino, G. Botelho, Absolutely summing homogeneous polynomials on Banach spaces with unconditional basis, 62 Seminário Brasileiro de Análise, UNIRIO, 2005 .
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</row>
    <row r="24" spans="1:17" s="73" customFormat="1" ht="13.5" customHeight="1">
      <c r="A24" s="74" t="s">
        <v>29</v>
      </c>
      <c r="B24" s="385" t="str">
        <f>IF('[1]p12'!$B$188:$L$188&lt;&gt;0,'[1]p12'!$B$188:$L$188,"")</f>
        <v>Trabalhos completos publicados em anais de eventos nacionais</v>
      </c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</row>
    <row r="25" spans="1:17" s="72" customFormat="1" ht="12.75">
      <c r="A25" s="288"/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</row>
    <row r="26" spans="1:17" s="73" customFormat="1" ht="16.5" customHeight="1">
      <c r="A26" s="384" t="str">
        <f>IF('[1]p12'!$A$191:$L$191&lt;&gt;0,'[1]p12'!$A$191:$L$191,"")</f>
        <v>D. M. Pellegrino, G. Botelho, P. Rueda, On the way to strictly summing nonlinear mappings, 62 Seminário Brasileiro de Análise, UNIRIO, 2005. </v>
      </c>
      <c r="B26" s="384"/>
      <c r="C26" s="384"/>
      <c r="D26" s="384"/>
      <c r="E26" s="384"/>
      <c r="F26" s="384"/>
      <c r="G26" s="384"/>
      <c r="H26" s="384"/>
      <c r="I26" s="384"/>
      <c r="J26" s="384"/>
      <c r="K26" s="384"/>
      <c r="L26" s="384"/>
      <c r="M26" s="384"/>
      <c r="N26" s="384"/>
      <c r="O26" s="384"/>
      <c r="P26" s="384"/>
      <c r="Q26" s="384"/>
    </row>
    <row r="27" spans="1:17" s="73" customFormat="1" ht="13.5" customHeight="1">
      <c r="A27" s="74" t="s">
        <v>29</v>
      </c>
      <c r="B27" s="385" t="str">
        <f>IF('[1]p12'!$B$192:$L$192&lt;&gt;0,'[1]p12'!$B$192:$L$192,"")</f>
        <v>Trabalhos completos publicados em anais de eventos nacionais</v>
      </c>
      <c r="C27" s="385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</row>
    <row r="28" spans="1:17" s="72" customFormat="1" ht="9" customHeight="1">
      <c r="A28" s="288"/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</row>
    <row r="29" spans="1:17" s="73" customFormat="1" ht="14.25" customHeight="1">
      <c r="A29" s="384" t="str">
        <f>IF('[1]p12'!$A$195:$L$195&lt;&gt;0,'[1]p12'!$A$195:$L$195,"")</f>
        <v>D. M. Pellegrino, M. C. Matos, Fully summing mappings between Banach spaces, 62 Seminário Brasileiro de Análise, UNIRIO, 2005. 
</v>
      </c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</row>
    <row r="30" spans="1:17" s="73" customFormat="1" ht="13.5" customHeight="1">
      <c r="A30" s="74" t="s">
        <v>29</v>
      </c>
      <c r="B30" s="385" t="str">
        <f>IF('[1]p12'!$B$196:$L$196&lt;&gt;0,'[1]p12'!$B$196:$L$196,"")</f>
        <v>Trabalhos completos publicados em anais de eventos nacionais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</row>
    <row r="31" spans="1:17" s="72" customFormat="1" ht="7.5" customHeight="1">
      <c r="A31" s="288"/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</row>
    <row r="32" spans="1:17" s="73" customFormat="1" ht="13.5" customHeight="1">
      <c r="A32" s="384" t="str">
        <f>IF('[1]p12'!$A$203:$L$203&lt;&gt;0,'[1]p12'!$A$203:$L$203,"")</f>
        <v>D. M. Pellegrino, G. Botelho, Two new properties of ideals of polynomials and applications. Indagationes Mathematicae-New Series. Holanda:, v.16, n.2, p.157 - 169, 2005.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</row>
    <row r="33" spans="1:17" s="73" customFormat="1" ht="13.5" customHeight="1">
      <c r="A33" s="74" t="s">
        <v>29</v>
      </c>
      <c r="B33" s="385" t="str">
        <f>IF('[1]p12'!$B$204:$L$204&lt;&gt;0,'[1]p12'!$B$204:$L$204,"")</f>
        <v>Artigo técnico ou científico publicado em periódico indexado internacionalmente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</row>
    <row r="34" spans="1:17" s="72" customFormat="1" ht="9" customHeight="1">
      <c r="A34" s="288"/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</row>
    <row r="35" spans="1:17" s="73" customFormat="1" ht="15.75" customHeight="1">
      <c r="A35" s="384" t="str">
        <f>IF('[1]p12'!$A$207:$L$207&lt;&gt;0,'[1]p12'!$A$207:$L$207,"")</f>
        <v>D. M. Pellegrino, G. Botelho, A note on polynomial characterizations of Asplund spaces. Proyecciones- Revista de matemática. Chile: , v.24, n.1, p.13 - 20, 2005.
</v>
      </c>
      <c r="B35" s="384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</row>
    <row r="36" spans="1:17" s="73" customFormat="1" ht="13.5" customHeight="1">
      <c r="A36" s="74" t="s">
        <v>29</v>
      </c>
      <c r="B36" s="385" t="str">
        <f>IF('[1]p12'!$B$208:$L$208&lt;&gt;0,'[1]p12'!$B$208:$L$208,"")</f>
        <v>Artigo técnico ou científico publicado em periódico indexado internacionalmente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</row>
    <row r="37" spans="1:17" s="72" customFormat="1" ht="7.5" customHeight="1">
      <c r="A37" s="288"/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</row>
    <row r="38" spans="1:17" s="73" customFormat="1" ht="15" customHeight="1">
      <c r="A38" s="384" t="str">
        <f>IF('[1]p12'!$A$218:$L$218&lt;&gt;0,'[1]p12'!$A$218:$L$218,"")</f>
        <v>D. M. Pellegrino, H. Junek, H. A. Braunss, G. Botelho, "Holomorphy types and ideals of multilinear mappings", Minicurso ministrado no 62 Seminário Brasileiro de Análise, UNIRIO, 2005. </v>
      </c>
      <c r="B38" s="384"/>
      <c r="C38" s="384"/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84"/>
      <c r="P38" s="384"/>
      <c r="Q38" s="384"/>
    </row>
    <row r="39" spans="1:17" s="73" customFormat="1" ht="13.5" customHeight="1">
      <c r="A39" s="74" t="s">
        <v>29</v>
      </c>
      <c r="B39" s="385" t="str">
        <f>IF('[1]p12'!$B$219:$L$219&lt;&gt;0,'[1]p12'!$B$219:$L$219,"")</f>
        <v>Ministração de minicurso ou palestra em eventos técnico-científicos ou artístico-culturais</v>
      </c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</row>
    <row r="40" spans="1:17" s="72" customFormat="1" ht="8.25" customHeight="1">
      <c r="A40" s="288"/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</row>
    <row r="41" spans="1:17" s="73" customFormat="1" ht="24" customHeight="1">
      <c r="A41" s="384" t="str">
        <f>IF('[1]p19'!$A$187:$L$187&lt;&gt;0,'[1]p19'!$A$187:$L$187,"")</f>
        <v>M. M. Carmona, J. A. Fernandes, Error Analysis in  the Evaluation of Spherical Harmonics by the Use of reduced Grids, Atas do IX workshop on Partial Differential Equations, pg. 17,  18/07/2005 à 22/07/2005, Rio de Janeiro - RJ.</v>
      </c>
      <c r="B41" s="384"/>
      <c r="C41" s="384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</row>
    <row r="42" spans="1:17" s="73" customFormat="1" ht="13.5" customHeight="1">
      <c r="A42" s="74" t="s">
        <v>29</v>
      </c>
      <c r="B42" s="385" t="str">
        <f>IF('[1]p19'!$B$188:$L$188&lt;&gt;0,'[1]p19'!$B$188:$L$188,"")</f>
        <v>Resumo publicado em anais de eventos internacionais</v>
      </c>
      <c r="C42" s="385"/>
      <c r="D42" s="385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385"/>
      <c r="Q42" s="385"/>
    </row>
    <row r="43" spans="1:17" s="72" customFormat="1" ht="6.75" customHeight="1">
      <c r="A43" s="288"/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</row>
    <row r="44" spans="1:17" s="73" customFormat="1" ht="12.75" customHeight="1">
      <c r="A44" s="384" t="str">
        <f>IF('[1]p19'!$A$218:$L$218&lt;&gt;0,'[1]p19'!$A$218:$L$218,"")</f>
        <v>J. A. Fernandes, " A Matemática na Meteorologia ", Mini-curso ministrado na Semana de Matemática da UFRN, de 8 a 11 de novembro de 2005.</v>
      </c>
      <c r="B44" s="384"/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4"/>
      <c r="N44" s="384"/>
      <c r="O44" s="384"/>
      <c r="P44" s="384"/>
      <c r="Q44" s="384"/>
    </row>
    <row r="45" spans="1:17" s="73" customFormat="1" ht="12" customHeight="1">
      <c r="A45" s="74" t="s">
        <v>29</v>
      </c>
      <c r="B45" s="385" t="str">
        <f>IF('[1]p19'!$B$219:$L$219&lt;&gt;0,'[1]p19'!$B$219:$L$219,"")</f>
        <v>Participação em eventos técnico-científicos ou artístico-culturais como debatedor convidado</v>
      </c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</row>
    <row r="46" spans="1:17" s="72" customFormat="1" ht="5.25" customHeight="1">
      <c r="A46" s="288"/>
      <c r="B46" s="288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</row>
    <row r="47" spans="1:17" s="73" customFormat="1" ht="24" customHeight="1">
      <c r="A47" s="384" t="str">
        <f>IF('[1]p22'!$A$218:$L$218&lt;&gt;0,'[1]p22'!$A$218:$L$218,"")</f>
        <v> J. Luiz Neto, "Construcao de desenhos utilizando figuras geometricas e a linguagem de programacao LOGO", Micurso ministrado no  IV Encontro Paraibano de Educacao Matematica, julho/2005, Campina Grande – PB.</v>
      </c>
      <c r="B47" s="384"/>
      <c r="C47" s="384"/>
      <c r="D47" s="384"/>
      <c r="E47" s="384"/>
      <c r="F47" s="384"/>
      <c r="G47" s="384"/>
      <c r="H47" s="384"/>
      <c r="I47" s="384"/>
      <c r="J47" s="384"/>
      <c r="K47" s="384"/>
      <c r="L47" s="384"/>
      <c r="M47" s="384"/>
      <c r="N47" s="384"/>
      <c r="O47" s="384"/>
      <c r="P47" s="384"/>
      <c r="Q47" s="384"/>
    </row>
    <row r="48" spans="1:17" s="73" customFormat="1" ht="12" customHeight="1">
      <c r="A48" s="74" t="s">
        <v>29</v>
      </c>
      <c r="B48" s="385" t="str">
        <f>IF('[1]p22'!$B$219:$L$219&lt;&gt;0,'[1]p22'!$B$219:$L$219,"")</f>
        <v>Ministração de minicurso ou palestra em eventos técnico-científicos ou artístico-culturais</v>
      </c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</row>
    <row r="49" spans="1:17" s="72" customFormat="1" ht="6" customHeight="1">
      <c r="A49" s="288"/>
      <c r="B49" s="288"/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</row>
    <row r="50" spans="1:17" s="73" customFormat="1" ht="13.5" customHeight="1">
      <c r="A50" s="384" t="str">
        <f>IF('[1]p27'!$A$187:$L$187&lt;&gt;0,'[1]p27'!$A$187:$L$187,"")</f>
        <v>L. F. Lopes,  J. A. Santos e  R. M. daSilva,  Imagens 3D de poços Petrofíferos,  3° Congresso Brasileiro de P&amp;D em Petróleo e Gás, Salvador, BA, 2005.</v>
      </c>
      <c r="B50" s="384"/>
      <c r="C50" s="384"/>
      <c r="D50" s="384"/>
      <c r="E50" s="384"/>
      <c r="F50" s="384"/>
      <c r="G50" s="384"/>
      <c r="H50" s="384"/>
      <c r="I50" s="384"/>
      <c r="J50" s="384"/>
      <c r="K50" s="384"/>
      <c r="L50" s="384"/>
      <c r="M50" s="384"/>
      <c r="N50" s="384"/>
      <c r="O50" s="384"/>
      <c r="P50" s="384"/>
      <c r="Q50" s="384"/>
    </row>
    <row r="51" spans="1:17" s="73" customFormat="1" ht="13.5" customHeight="1">
      <c r="A51" s="74" t="s">
        <v>29</v>
      </c>
      <c r="B51" s="385" t="str">
        <f>IF('[1]p27'!$B$188:$L$188&lt;&gt;0,'[1]p27'!$B$188:$L$188,"")</f>
        <v>Trabalhos completos publicados em anais de eventos nacionais</v>
      </c>
      <c r="C51" s="385"/>
      <c r="D51" s="385"/>
      <c r="E51" s="385"/>
      <c r="F51" s="385"/>
      <c r="G51" s="385"/>
      <c r="H51" s="385"/>
      <c r="I51" s="385"/>
      <c r="J51" s="385"/>
      <c r="K51" s="385"/>
      <c r="L51" s="385"/>
      <c r="M51" s="385"/>
      <c r="N51" s="385"/>
      <c r="O51" s="385"/>
      <c r="P51" s="385"/>
      <c r="Q51" s="385"/>
    </row>
    <row r="52" spans="1:17" s="72" customFormat="1" ht="9" customHeight="1">
      <c r="A52" s="288"/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</row>
    <row r="53" spans="1:17" s="73" customFormat="1" ht="26.25" customHeight="1">
      <c r="A53" s="384" t="str">
        <f>IF('[1]p27'!$A$191:$L$191&lt;&gt;0,'[1]p27'!$A$191:$L$191,"")</f>
        <v> J. A. Santos,  C. E. Araújo e R. M daSilva,  Geração de um modelo geométrico de canais encontrados em reservatórios petrolíferos. XVIII Brazilian Symposium on Computer Graphics and Image Processing, SIBGRAPI - WORKSHOP of Undegraduate Work,  Natal, RN, 2005.</v>
      </c>
      <c r="B53" s="384"/>
      <c r="C53" s="384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4"/>
      <c r="Q53" s="384"/>
    </row>
    <row r="54" spans="1:17" s="73" customFormat="1" ht="12" customHeight="1">
      <c r="A54" s="74" t="s">
        <v>29</v>
      </c>
      <c r="B54" s="385" t="str">
        <f>IF('[1]p27'!$B$192:$L$192&lt;&gt;0,'[1]p27'!$B$192:$L$192,"")</f>
        <v>Trabalhos completos publicados em anais de eventos internacionais</v>
      </c>
      <c r="C54" s="385"/>
      <c r="D54" s="385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385"/>
      <c r="Q54" s="385"/>
    </row>
    <row r="55" spans="1:17" s="72" customFormat="1" ht="10.5" customHeight="1">
      <c r="A55" s="288"/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</row>
    <row r="56" spans="1:17" s="73" customFormat="1" ht="13.5" customHeight="1">
      <c r="A56" s="384" t="str">
        <f>IF('[1]p37'!$A$187:$L$187&lt;&gt;0,'[1]p37'!$A$187:$L$187,"")</f>
        <v>J. A. Araújo, A. J. Souza, Escoamentos bifásicos em meios porosos com efeitos de histerese, Anais do 3o. Congresso Brasileiro de P&amp;D em Petróleo e Gás em CD-ROM, 02/10/2005 à 05/10/2005, Salvador - BA. </v>
      </c>
      <c r="B56" s="384"/>
      <c r="C56" s="384"/>
      <c r="D56" s="384"/>
      <c r="E56" s="384"/>
      <c r="F56" s="384"/>
      <c r="G56" s="384"/>
      <c r="H56" s="384"/>
      <c r="I56" s="384"/>
      <c r="J56" s="384"/>
      <c r="K56" s="384"/>
      <c r="L56" s="384"/>
      <c r="M56" s="384"/>
      <c r="N56" s="384"/>
      <c r="O56" s="384"/>
      <c r="P56" s="384"/>
      <c r="Q56" s="384"/>
    </row>
    <row r="57" spans="1:17" s="73" customFormat="1" ht="12.75" customHeight="1">
      <c r="A57" s="74" t="s">
        <v>29</v>
      </c>
      <c r="B57" s="385" t="str">
        <f>IF('[1]p37'!$B$188:$L$188&lt;&gt;0,'[1]p37'!$B$188:$L$188,"")</f>
        <v>Trabalhos completos publicados em anais de eventos nacionais</v>
      </c>
      <c r="C57" s="385"/>
      <c r="D57" s="385"/>
      <c r="E57" s="385"/>
      <c r="F57" s="385"/>
      <c r="G57" s="385"/>
      <c r="H57" s="385"/>
      <c r="I57" s="385"/>
      <c r="J57" s="385"/>
      <c r="K57" s="385"/>
      <c r="L57" s="385"/>
      <c r="M57" s="385"/>
      <c r="N57" s="385"/>
      <c r="O57" s="385"/>
      <c r="P57" s="385"/>
      <c r="Q57" s="385"/>
    </row>
    <row r="58" spans="1:17" s="72" customFormat="1" ht="9" customHeight="1">
      <c r="A58" s="288"/>
      <c r="B58" s="288"/>
      <c r="C58" s="288"/>
      <c r="D58" s="288"/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</row>
    <row r="59" spans="1:17" s="73" customFormat="1" ht="15" customHeight="1">
      <c r="A59" s="384" t="str">
        <f>IF('[1]p37'!$A$191:$L$191&lt;&gt;0,'[1]p37'!$A$191:$L$191,"")</f>
        <v>J. A. Araújo, A. J. Souza, Two-phase flow in porous media with hysteresis effects, Caderno de resumos do  IX workshop on Partial Differential Equations, pg. 6, 18/07/2005 à 22/07/2005,  Rio de Janeiro - RJ.</v>
      </c>
      <c r="B59" s="384"/>
      <c r="C59" s="384"/>
      <c r="D59" s="384"/>
      <c r="E59" s="384"/>
      <c r="F59" s="384"/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84"/>
    </row>
    <row r="60" spans="1:17" s="73" customFormat="1" ht="12.75" customHeight="1">
      <c r="A60" s="74" t="s">
        <v>29</v>
      </c>
      <c r="B60" s="385" t="str">
        <f>IF('[1]p37'!$B$192:$L$192&lt;&gt;0,'[1]p37'!$B$192:$L$192,"")</f>
        <v>Resumo publicado em anais de eventos internacionais</v>
      </c>
      <c r="C60" s="385"/>
      <c r="D60" s="385"/>
      <c r="E60" s="385"/>
      <c r="F60" s="385"/>
      <c r="G60" s="385"/>
      <c r="H60" s="385"/>
      <c r="I60" s="385"/>
      <c r="J60" s="385"/>
      <c r="K60" s="385"/>
      <c r="L60" s="385"/>
      <c r="M60" s="385"/>
      <c r="N60" s="385"/>
      <c r="O60" s="385"/>
      <c r="P60" s="385"/>
      <c r="Q60" s="385"/>
    </row>
  </sheetData>
  <sheetProtection password="CA19" sheet="1" objects="1" scenarios="1"/>
  <mergeCells count="63">
    <mergeCell ref="A1:Q1"/>
    <mergeCell ref="P3:Q3"/>
    <mergeCell ref="N3:O3"/>
    <mergeCell ref="E3:M3"/>
    <mergeCell ref="A2:Q2"/>
    <mergeCell ref="A3:D3"/>
    <mergeCell ref="A5:Q5"/>
    <mergeCell ref="B6:Q6"/>
    <mergeCell ref="A7:Q7"/>
    <mergeCell ref="A10:Q10"/>
    <mergeCell ref="A8:Q8"/>
    <mergeCell ref="B9:Q9"/>
    <mergeCell ref="A13:Q13"/>
    <mergeCell ref="A11:Q11"/>
    <mergeCell ref="B12:Q12"/>
    <mergeCell ref="A14:Q14"/>
    <mergeCell ref="A16:Q16"/>
    <mergeCell ref="B15:Q15"/>
    <mergeCell ref="A17:Q17"/>
    <mergeCell ref="B18:Q18"/>
    <mergeCell ref="A22:Q22"/>
    <mergeCell ref="A20:Q20"/>
    <mergeCell ref="B21:Q21"/>
    <mergeCell ref="A19:Q19"/>
    <mergeCell ref="A25:Q25"/>
    <mergeCell ref="A23:Q23"/>
    <mergeCell ref="B24:Q24"/>
    <mergeCell ref="A26:Q26"/>
    <mergeCell ref="A29:Q29"/>
    <mergeCell ref="B27:Q27"/>
    <mergeCell ref="B30:Q30"/>
    <mergeCell ref="A28:Q28"/>
    <mergeCell ref="A40:Q40"/>
    <mergeCell ref="B36:Q36"/>
    <mergeCell ref="A34:Q34"/>
    <mergeCell ref="A32:Q32"/>
    <mergeCell ref="B33:Q33"/>
    <mergeCell ref="A35:Q35"/>
    <mergeCell ref="A37:Q37"/>
    <mergeCell ref="A38:Q38"/>
    <mergeCell ref="B39:Q39"/>
    <mergeCell ref="B45:Q45"/>
    <mergeCell ref="A46:Q46"/>
    <mergeCell ref="A47:Q47"/>
    <mergeCell ref="B48:Q48"/>
    <mergeCell ref="A41:Q41"/>
    <mergeCell ref="B42:Q42"/>
    <mergeCell ref="A43:Q43"/>
    <mergeCell ref="A44:Q44"/>
    <mergeCell ref="B51:Q51"/>
    <mergeCell ref="A52:Q52"/>
    <mergeCell ref="A59:Q59"/>
    <mergeCell ref="B60:Q60"/>
    <mergeCell ref="A31:Q31"/>
    <mergeCell ref="A4:Q4"/>
    <mergeCell ref="A55:Q55"/>
    <mergeCell ref="A58:Q58"/>
    <mergeCell ref="A56:Q56"/>
    <mergeCell ref="B57:Q57"/>
    <mergeCell ref="A49:Q49"/>
    <mergeCell ref="A53:Q53"/>
    <mergeCell ref="B54:Q54"/>
    <mergeCell ref="A50:Q50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1" manualBreakCount="1">
    <brk id="2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A4" sqref="A4:P5"/>
    </sheetView>
  </sheetViews>
  <sheetFormatPr defaultColWidth="9.140625" defaultRowHeight="12.75"/>
  <cols>
    <col min="1" max="1" width="6.8515625" style="0" customWidth="1"/>
    <col min="2" max="2" width="7.28125" style="0" customWidth="1"/>
    <col min="3" max="3" width="7.7109375" style="0" customWidth="1"/>
    <col min="4" max="4" width="7.140625" style="0" customWidth="1"/>
    <col min="5" max="5" width="8.8515625" style="0" customWidth="1"/>
    <col min="6" max="6" width="8.00390625" style="0" customWidth="1"/>
    <col min="7" max="7" width="6.421875" style="0" customWidth="1"/>
    <col min="8" max="8" width="6.28125" style="0" customWidth="1"/>
    <col min="9" max="9" width="5.00390625" style="0" customWidth="1"/>
    <col min="10" max="10" width="8.00390625" style="0" customWidth="1"/>
    <col min="11" max="11" width="7.28125" style="0" customWidth="1"/>
    <col min="12" max="12" width="9.421875" style="0" customWidth="1"/>
    <col min="13" max="14" width="6.57421875" style="0" customWidth="1"/>
    <col min="15" max="15" width="7.00390625" style="0" customWidth="1"/>
    <col min="16" max="16" width="7.28125" style="0" customWidth="1"/>
    <col min="17" max="17" width="6.7109375" style="0" customWidth="1"/>
    <col min="18" max="19" width="5.8515625" style="0" customWidth="1"/>
  </cols>
  <sheetData>
    <row r="1" spans="1:17" ht="13.5" thickBot="1">
      <c r="A1" s="362" t="s">
        <v>189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4"/>
      <c r="Q1" s="70"/>
    </row>
    <row r="2" spans="1:17" ht="13.5" thickBot="1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70"/>
    </row>
    <row r="3" spans="1:17" ht="13.5" thickBot="1">
      <c r="A3" s="366" t="s">
        <v>95</v>
      </c>
      <c r="B3" s="367"/>
      <c r="C3" s="367"/>
      <c r="D3" s="368"/>
      <c r="E3" s="381"/>
      <c r="F3" s="369"/>
      <c r="G3" s="369"/>
      <c r="H3" s="369"/>
      <c r="I3" s="369"/>
      <c r="J3" s="369"/>
      <c r="K3" s="369"/>
      <c r="L3" s="370"/>
      <c r="M3" s="379" t="s">
        <v>85</v>
      </c>
      <c r="N3" s="380"/>
      <c r="O3" s="367" t="str">
        <f>'[1]p1'!$H$4</f>
        <v>2005.1</v>
      </c>
      <c r="P3" s="368"/>
      <c r="Q3" s="70"/>
    </row>
    <row r="4" spans="1:17" s="1" customFormat="1" ht="12.75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70"/>
    </row>
    <row r="5" spans="1:17" s="43" customFormat="1" ht="11.25" customHeigh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70"/>
    </row>
    <row r="6" spans="1:19" s="52" customFormat="1" ht="11.25" customHeight="1">
      <c r="A6" s="354" t="str">
        <f>T('[1]p14'!$C$13:$G$13)</f>
        <v>Francisco Antônio Morais de Souza</v>
      </c>
      <c r="B6" s="355"/>
      <c r="C6" s="355"/>
      <c r="D6" s="355"/>
      <c r="E6" s="356"/>
      <c r="F6" s="392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70"/>
      <c r="R6" s="44"/>
      <c r="S6" s="44"/>
    </row>
    <row r="7" spans="1:17" s="3" customFormat="1" ht="13.5" customHeight="1">
      <c r="A7" s="34" t="s">
        <v>81</v>
      </c>
      <c r="B7" s="351" t="str">
        <f>IF('[1]p14'!$A$164&lt;&gt;0,'[1]p14'!$A$164,"")</f>
        <v>Olimpíada Campinense de Matemática</v>
      </c>
      <c r="C7" s="352"/>
      <c r="D7" s="352"/>
      <c r="E7" s="352"/>
      <c r="F7" s="352"/>
      <c r="G7" s="352"/>
      <c r="H7" s="352"/>
      <c r="I7" s="352"/>
      <c r="J7" s="352"/>
      <c r="K7" s="352"/>
      <c r="L7" s="353"/>
      <c r="M7" s="375" t="s">
        <v>97</v>
      </c>
      <c r="N7" s="374"/>
      <c r="O7" s="351" t="str">
        <f>IF('[1]p14'!$I$164&lt;&gt;0,'[1]p14'!$I$164,"")</f>
        <v>Eventual</v>
      </c>
      <c r="P7" s="353"/>
      <c r="Q7" s="70"/>
    </row>
    <row r="8" spans="1:17" s="3" customFormat="1" ht="13.5" customHeight="1">
      <c r="A8" s="34" t="s">
        <v>93</v>
      </c>
      <c r="B8" s="396" t="str">
        <f>IF('[1]p14'!$H$166&lt;&gt;0,'[1]p14'!$H$166,"")</f>
        <v>Colaborador </v>
      </c>
      <c r="C8" s="398"/>
      <c r="D8" s="401" t="s">
        <v>94</v>
      </c>
      <c r="E8" s="401"/>
      <c r="F8" s="396" t="str">
        <f>IF('[1]p14'!$D$166&lt;&gt;0,'[1]p14'!$D$166,"")</f>
        <v>CNPq</v>
      </c>
      <c r="G8" s="397"/>
      <c r="H8" s="398"/>
      <c r="I8" s="34" t="s">
        <v>79</v>
      </c>
      <c r="J8" s="71">
        <f>IF('[1]p14'!$J$166&lt;&gt;0,'[1]p14'!$J$166,"")</f>
        <v>38453</v>
      </c>
      <c r="K8" s="34" t="s">
        <v>80</v>
      </c>
      <c r="L8" s="71">
        <f>IF('[1]p14'!$K$166&lt;&gt;0,'[1]p14'!$K$166,"")</f>
        <v>38696</v>
      </c>
      <c r="M8" s="401" t="s">
        <v>99</v>
      </c>
      <c r="N8" s="401"/>
      <c r="O8" s="394" t="str">
        <f>IF('[1]p14'!$F$166&lt;&gt;0,'[1]p14'!$F$166,"")</f>
        <v>Ativ. Ext. 0040001</v>
      </c>
      <c r="P8" s="395"/>
      <c r="Q8" s="70"/>
    </row>
    <row r="9" spans="1:17" s="3" customFormat="1" ht="13.5" customHeight="1">
      <c r="A9" s="34" t="s">
        <v>28</v>
      </c>
      <c r="B9" s="396" t="str">
        <f>IF('[1]p14'!$A$166&lt;&gt;0,'[1]p14'!$A$166,"")</f>
        <v>Apoio à Comunidade</v>
      </c>
      <c r="C9" s="397"/>
      <c r="D9" s="397"/>
      <c r="E9" s="397"/>
      <c r="F9" s="397"/>
      <c r="G9" s="397"/>
      <c r="H9" s="397"/>
      <c r="I9" s="397"/>
      <c r="J9" s="398"/>
      <c r="K9" s="399" t="s">
        <v>98</v>
      </c>
      <c r="L9" s="400"/>
      <c r="M9" s="351" t="str">
        <f>IF('[1]p14'!$I$168&lt;&gt;0,'[1]p14'!$I$168,"")</f>
        <v>DME/CCT/UFCG</v>
      </c>
      <c r="N9" s="352"/>
      <c r="O9" s="352"/>
      <c r="P9" s="353"/>
      <c r="Q9" s="53"/>
    </row>
    <row r="10" spans="1:17" s="3" customFormat="1" ht="13.5" customHeight="1">
      <c r="A10" s="34" t="s">
        <v>96</v>
      </c>
      <c r="B10" s="374" t="str">
        <f>IF('[1]p14'!$E$168&lt;&gt;0,'[1]p14'!$E$168,"")</f>
        <v>Alunos e professores das redes pública e privada de ensinos fundamental e médio de CG e região</v>
      </c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53"/>
    </row>
    <row r="11" spans="1:17" s="3" customFormat="1" ht="13.5" customHeight="1">
      <c r="A11" s="391"/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53"/>
    </row>
    <row r="12" spans="1:19" s="52" customFormat="1" ht="11.25" customHeight="1">
      <c r="A12" s="354" t="str">
        <f>T('[1]p16'!$C$13:$G$13)</f>
        <v>Henrique Fernandes de Lima</v>
      </c>
      <c r="B12" s="355"/>
      <c r="C12" s="355"/>
      <c r="D12" s="355"/>
      <c r="E12" s="356"/>
      <c r="F12" s="392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70"/>
      <c r="R12" s="44"/>
      <c r="S12" s="44"/>
    </row>
    <row r="13" spans="1:17" s="3" customFormat="1" ht="13.5" customHeight="1">
      <c r="A13" s="34" t="s">
        <v>81</v>
      </c>
      <c r="B13" s="351" t="str">
        <f>IF('[1]p16'!$A$164&lt;&gt;0,'[1]p16'!$A$164,"")</f>
        <v>Olimpíada Campinense de Matemática</v>
      </c>
      <c r="C13" s="352"/>
      <c r="D13" s="352"/>
      <c r="E13" s="352"/>
      <c r="F13" s="352"/>
      <c r="G13" s="352"/>
      <c r="H13" s="352"/>
      <c r="I13" s="352"/>
      <c r="J13" s="352"/>
      <c r="K13" s="352"/>
      <c r="L13" s="353"/>
      <c r="M13" s="375" t="s">
        <v>97</v>
      </c>
      <c r="N13" s="374"/>
      <c r="O13" s="351" t="str">
        <f>IF('[1]p16'!$I$164&lt;&gt;0,'[1]p16'!$I$164,"")</f>
        <v>Permanente</v>
      </c>
      <c r="P13" s="353"/>
      <c r="Q13" s="70"/>
    </row>
    <row r="14" spans="1:17" s="3" customFormat="1" ht="13.5" customHeight="1">
      <c r="A14" s="34" t="s">
        <v>93</v>
      </c>
      <c r="B14" s="396" t="str">
        <f>IF('[1]p16'!$H$166&lt;&gt;0,'[1]p16'!$H$166,"")</f>
        <v>Colaborador </v>
      </c>
      <c r="C14" s="398"/>
      <c r="D14" s="401" t="s">
        <v>94</v>
      </c>
      <c r="E14" s="401"/>
      <c r="F14" s="396" t="str">
        <f>IF('[1]p16'!$D$166&lt;&gt;0,'[1]p16'!$D$166,"")</f>
        <v>CNPq</v>
      </c>
      <c r="G14" s="397"/>
      <c r="H14" s="398"/>
      <c r="I14" s="34" t="s">
        <v>79</v>
      </c>
      <c r="J14" s="71">
        <f>IF('[1]p16'!$J$166&lt;&gt;0,'[1]p16'!$J$166,"")</f>
        <v>38453</v>
      </c>
      <c r="K14" s="34" t="s">
        <v>80</v>
      </c>
      <c r="L14" s="71">
        <f>IF('[1]p16'!$K$166&lt;&gt;0,'[1]p16'!$K$166,"")</f>
        <v>38696</v>
      </c>
      <c r="M14" s="401" t="s">
        <v>99</v>
      </c>
      <c r="N14" s="401"/>
      <c r="O14" s="394" t="str">
        <f>IF('[1]p16'!$F$166&lt;&gt;0,'[1]p16'!$F$166,"")</f>
        <v>Ativ.Ext. 0040001</v>
      </c>
      <c r="P14" s="395"/>
      <c r="Q14" s="70"/>
    </row>
    <row r="15" spans="1:17" s="3" customFormat="1" ht="13.5" customHeight="1">
      <c r="A15" s="34" t="s">
        <v>28</v>
      </c>
      <c r="B15" s="396" t="str">
        <f>IF('[1]p16'!$A$166&lt;&gt;0,'[1]p16'!$A$166,"")</f>
        <v>Apoio à Comunidade</v>
      </c>
      <c r="C15" s="397"/>
      <c r="D15" s="397"/>
      <c r="E15" s="397"/>
      <c r="F15" s="397"/>
      <c r="G15" s="397"/>
      <c r="H15" s="397"/>
      <c r="I15" s="397"/>
      <c r="J15" s="398"/>
      <c r="K15" s="399" t="s">
        <v>98</v>
      </c>
      <c r="L15" s="400"/>
      <c r="M15" s="351" t="str">
        <f>IF('[1]p16'!$I$168&lt;&gt;0,'[1]p16'!$I$168,"")</f>
        <v>DME/CCT/UFCG</v>
      </c>
      <c r="N15" s="352"/>
      <c r="O15" s="352"/>
      <c r="P15" s="353"/>
      <c r="Q15" s="53"/>
    </row>
    <row r="16" spans="1:17" s="3" customFormat="1" ht="13.5" customHeight="1">
      <c r="A16" s="34" t="s">
        <v>96</v>
      </c>
      <c r="B16" s="374" t="str">
        <f>IF('[1]p16'!$E$168&lt;&gt;0,'[1]p16'!$E$168,"")</f>
        <v>Alunos e professores das redes pública e privada de ensinos fundamental e médio de CG e região</v>
      </c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53"/>
    </row>
    <row r="17" spans="1:17" s="3" customFormat="1" ht="13.5" customHeight="1">
      <c r="A17" s="391"/>
      <c r="B17" s="391"/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53"/>
    </row>
    <row r="18" spans="1:19" s="52" customFormat="1" ht="11.25" customHeight="1">
      <c r="A18" s="354" t="str">
        <f>T('[1]p19'!$C$13:$G$13)</f>
        <v>José de Arimatéia Fernandes</v>
      </c>
      <c r="B18" s="355"/>
      <c r="C18" s="355"/>
      <c r="D18" s="355"/>
      <c r="E18" s="356"/>
      <c r="F18" s="392"/>
      <c r="G18" s="393"/>
      <c r="H18" s="393"/>
      <c r="I18" s="393"/>
      <c r="J18" s="393"/>
      <c r="K18" s="393"/>
      <c r="L18" s="393"/>
      <c r="M18" s="393"/>
      <c r="N18" s="393"/>
      <c r="O18" s="393"/>
      <c r="P18" s="393"/>
      <c r="Q18" s="70"/>
      <c r="R18" s="44"/>
      <c r="S18" s="44"/>
    </row>
    <row r="19" spans="1:17" s="3" customFormat="1" ht="13.5" customHeight="1">
      <c r="A19" s="34" t="s">
        <v>81</v>
      </c>
      <c r="B19" s="351" t="str">
        <f>IF('[1]p19'!$A$164&lt;&gt;0,'[1]p19'!$A$164,"")</f>
        <v>Olimpíada Campinense de Matemática</v>
      </c>
      <c r="C19" s="352"/>
      <c r="D19" s="352"/>
      <c r="E19" s="352"/>
      <c r="F19" s="352"/>
      <c r="G19" s="352"/>
      <c r="H19" s="352"/>
      <c r="I19" s="352"/>
      <c r="J19" s="352"/>
      <c r="K19" s="352"/>
      <c r="L19" s="353"/>
      <c r="M19" s="375" t="s">
        <v>97</v>
      </c>
      <c r="N19" s="374"/>
      <c r="O19" s="351" t="str">
        <f>IF('[1]p19'!$I$164&lt;&gt;0,'[1]p19'!$I$164,"")</f>
        <v>Permanente</v>
      </c>
      <c r="P19" s="353"/>
      <c r="Q19" s="70"/>
    </row>
    <row r="20" spans="1:17" s="3" customFormat="1" ht="13.5" customHeight="1">
      <c r="A20" s="34" t="s">
        <v>93</v>
      </c>
      <c r="B20" s="396" t="str">
        <f>IF('[1]p19'!$H$166&lt;&gt;0,'[1]p19'!$H$166,"")</f>
        <v>Coordenador</v>
      </c>
      <c r="C20" s="398"/>
      <c r="D20" s="401" t="s">
        <v>94</v>
      </c>
      <c r="E20" s="401"/>
      <c r="F20" s="396" t="str">
        <f>IF('[1]p19'!$D$166&lt;&gt;0,'[1]p19'!$D$166,"")</f>
        <v>CNPq</v>
      </c>
      <c r="G20" s="397"/>
      <c r="H20" s="398"/>
      <c r="I20" s="34" t="s">
        <v>79</v>
      </c>
      <c r="J20" s="71">
        <f>IF('[1]p19'!$J$166&lt;&gt;0,'[1]p19'!$J$166,"")</f>
        <v>38453</v>
      </c>
      <c r="K20" s="34" t="s">
        <v>80</v>
      </c>
      <c r="L20" s="71">
        <f>IF('[1]p19'!$K$166&lt;&gt;0,'[1]p19'!$K$166,"")</f>
        <v>38696</v>
      </c>
      <c r="M20" s="401" t="s">
        <v>99</v>
      </c>
      <c r="N20" s="401"/>
      <c r="O20" s="394" t="str">
        <f>IF('[1]p19'!$F$166&lt;&gt;0,'[1]p19'!$F$166,"")</f>
        <v>Ativ. Ext. 0040001</v>
      </c>
      <c r="P20" s="395"/>
      <c r="Q20" s="70"/>
    </row>
    <row r="21" spans="1:17" s="3" customFormat="1" ht="13.5" customHeight="1">
      <c r="A21" s="34" t="s">
        <v>28</v>
      </c>
      <c r="B21" s="396" t="str">
        <f>IF('[1]p19'!$A$166&lt;&gt;0,'[1]p19'!$A$166,"")</f>
        <v>Apoio à Comunidade</v>
      </c>
      <c r="C21" s="397"/>
      <c r="D21" s="397"/>
      <c r="E21" s="397"/>
      <c r="F21" s="397"/>
      <c r="G21" s="397"/>
      <c r="H21" s="397"/>
      <c r="I21" s="397"/>
      <c r="J21" s="398"/>
      <c r="K21" s="399" t="s">
        <v>98</v>
      </c>
      <c r="L21" s="400"/>
      <c r="M21" s="351" t="str">
        <f>IF('[1]p19'!$I$168&lt;&gt;0,'[1]p19'!$I$168,"")</f>
        <v>DME/CCT/UFCG</v>
      </c>
      <c r="N21" s="352"/>
      <c r="O21" s="352"/>
      <c r="P21" s="353"/>
      <c r="Q21" s="53"/>
    </row>
    <row r="22" spans="1:17" s="3" customFormat="1" ht="13.5" customHeight="1">
      <c r="A22" s="34" t="s">
        <v>96</v>
      </c>
      <c r="B22" s="374" t="str">
        <f>IF('[1]p19'!$E$168&lt;&gt;0,'[1]p19'!$E$168,"")</f>
        <v>Alunos e professores das redes pública e privada de ensinos fundamental e médio de CG e região</v>
      </c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53"/>
    </row>
    <row r="23" spans="1:17" s="3" customFormat="1" ht="13.5" customHeight="1">
      <c r="A23" s="391"/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53"/>
    </row>
    <row r="24" spans="1:17" s="3" customFormat="1" ht="13.5" customHeight="1">
      <c r="A24" s="34" t="s">
        <v>81</v>
      </c>
      <c r="B24" s="351" t="str">
        <f>IF('[1]p19'!$A$171&lt;&gt;0,'[1]p19'!$A$171,"")</f>
        <v>Olimpíada Brasileira de Matemática das Escolas Públicas</v>
      </c>
      <c r="C24" s="352"/>
      <c r="D24" s="352"/>
      <c r="E24" s="352"/>
      <c r="F24" s="352"/>
      <c r="G24" s="352"/>
      <c r="H24" s="352"/>
      <c r="I24" s="352"/>
      <c r="J24" s="352"/>
      <c r="K24" s="352"/>
      <c r="L24" s="353"/>
      <c r="M24" s="375" t="s">
        <v>97</v>
      </c>
      <c r="N24" s="374"/>
      <c r="O24" s="351" t="str">
        <f>IF('[1]p19'!$I$171&lt;&gt;0,'[1]p19'!$I$171,"")</f>
        <v>Permanente</v>
      </c>
      <c r="P24" s="353"/>
      <c r="Q24" s="70"/>
    </row>
    <row r="25" spans="1:17" s="3" customFormat="1" ht="13.5" customHeight="1">
      <c r="A25" s="34" t="s">
        <v>93</v>
      </c>
      <c r="B25" s="396" t="str">
        <f>IF('[1]p19'!$H$173&lt;&gt;0,'[1]p19'!$H$173,"")</f>
        <v>Coordenador</v>
      </c>
      <c r="C25" s="398"/>
      <c r="D25" s="401" t="s">
        <v>94</v>
      </c>
      <c r="E25" s="401"/>
      <c r="F25" s="396" t="str">
        <f>IF('[1]p19'!$D$173&lt;&gt;0,'[1]p19'!$D$173,"")</f>
        <v>CNPq</v>
      </c>
      <c r="G25" s="397"/>
      <c r="H25" s="398"/>
      <c r="I25" s="34" t="s">
        <v>79</v>
      </c>
      <c r="J25" s="71">
        <f>IF('[1]p19'!$J$173&lt;&gt;0,'[1]p19'!$J$173,"")</f>
        <v>38534</v>
      </c>
      <c r="K25" s="34" t="s">
        <v>80</v>
      </c>
      <c r="L25" s="71">
        <f>IF('[1]p19'!$K$173&lt;&gt;0,'[1]p19'!$K$173,"")</f>
      </c>
      <c r="M25" s="401" t="s">
        <v>99</v>
      </c>
      <c r="N25" s="401"/>
      <c r="O25" s="394">
        <f>IF('[1]p19'!$F$173&lt;&gt;0,'[1]p19'!$F$173,"")</f>
      </c>
      <c r="P25" s="395"/>
      <c r="Q25" s="70"/>
    </row>
    <row r="26" spans="1:17" s="3" customFormat="1" ht="13.5" customHeight="1">
      <c r="A26" s="34" t="s">
        <v>28</v>
      </c>
      <c r="B26" s="396" t="str">
        <f>IF('[1]p19'!$A$173&lt;&gt;0,'[1]p19'!$A$173,"")</f>
        <v>Apoio à Comunidade</v>
      </c>
      <c r="C26" s="397"/>
      <c r="D26" s="397"/>
      <c r="E26" s="397"/>
      <c r="F26" s="397"/>
      <c r="G26" s="397"/>
      <c r="H26" s="397"/>
      <c r="I26" s="397"/>
      <c r="J26" s="398"/>
      <c r="K26" s="399" t="s">
        <v>98</v>
      </c>
      <c r="L26" s="400"/>
      <c r="M26" s="351" t="str">
        <f>IF('[1]p19'!$I$175&lt;&gt;0,'[1]p19'!$I$175,"")</f>
        <v>DME/CCT/UFCG</v>
      </c>
      <c r="N26" s="352"/>
      <c r="O26" s="352"/>
      <c r="P26" s="353"/>
      <c r="Q26" s="53"/>
    </row>
    <row r="27" spans="1:17" s="3" customFormat="1" ht="13.5" customHeight="1">
      <c r="A27" s="34" t="s">
        <v>96</v>
      </c>
      <c r="B27" s="374" t="str">
        <f>IF('[1]p19'!$E$175&lt;&gt;0,'[1]p19'!$E$175,"")</f>
        <v>Alunos e professores das redes pública e privada de ensinos fundamental e médio de CG e região</v>
      </c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53"/>
    </row>
    <row r="28" spans="1:17" s="3" customFormat="1" ht="13.5" customHeight="1">
      <c r="A28" s="391"/>
      <c r="B28" s="391"/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53"/>
    </row>
    <row r="29" spans="1:19" s="52" customFormat="1" ht="11.25" customHeight="1">
      <c r="A29" s="354" t="str">
        <f>T('[1]p26'!$C$13:$G$13)</f>
        <v>Miriam Costa</v>
      </c>
      <c r="B29" s="355"/>
      <c r="C29" s="355"/>
      <c r="D29" s="355"/>
      <c r="E29" s="356"/>
      <c r="F29" s="392"/>
      <c r="G29" s="393"/>
      <c r="H29" s="393"/>
      <c r="I29" s="393"/>
      <c r="J29" s="393"/>
      <c r="K29" s="393"/>
      <c r="L29" s="393"/>
      <c r="M29" s="393"/>
      <c r="N29" s="393"/>
      <c r="O29" s="393"/>
      <c r="P29" s="393"/>
      <c r="Q29" s="70"/>
      <c r="R29" s="44"/>
      <c r="S29" s="44"/>
    </row>
    <row r="30" spans="1:17" s="3" customFormat="1" ht="13.5" customHeight="1">
      <c r="A30" s="34" t="s">
        <v>81</v>
      </c>
      <c r="B30" s="351" t="str">
        <f>IF('[1]p26'!$A$164&lt;&gt;0,'[1]p26'!$A$164,"")</f>
        <v>Olimpiada Campinense de Matematica</v>
      </c>
      <c r="C30" s="352"/>
      <c r="D30" s="352"/>
      <c r="E30" s="352"/>
      <c r="F30" s="352"/>
      <c r="G30" s="352"/>
      <c r="H30" s="352"/>
      <c r="I30" s="352"/>
      <c r="J30" s="352"/>
      <c r="K30" s="352"/>
      <c r="L30" s="353"/>
      <c r="M30" s="375" t="s">
        <v>97</v>
      </c>
      <c r="N30" s="374"/>
      <c r="O30" s="351" t="str">
        <f>IF('[1]p26'!$I$164&lt;&gt;0,'[1]p26'!$I$164,"")</f>
        <v>Permanente</v>
      </c>
      <c r="P30" s="353"/>
      <c r="Q30" s="70"/>
    </row>
    <row r="31" spans="1:17" s="3" customFormat="1" ht="13.5" customHeight="1">
      <c r="A31" s="34" t="s">
        <v>93</v>
      </c>
      <c r="B31" s="396" t="str">
        <f>IF('[1]p26'!$H$166&lt;&gt;0,'[1]p26'!$H$166,"")</f>
        <v>Colaborador </v>
      </c>
      <c r="C31" s="398"/>
      <c r="D31" s="401" t="s">
        <v>94</v>
      </c>
      <c r="E31" s="401"/>
      <c r="F31" s="396" t="str">
        <f>IF('[1]p26'!$D$166&lt;&gt;0,'[1]p26'!$D$166,"")</f>
        <v>CNPq</v>
      </c>
      <c r="G31" s="397"/>
      <c r="H31" s="398"/>
      <c r="I31" s="34" t="s">
        <v>79</v>
      </c>
      <c r="J31" s="71">
        <f>IF('[1]p26'!$J$166&lt;&gt;0,'[1]p26'!$J$166,"")</f>
        <v>38453</v>
      </c>
      <c r="K31" s="34" t="s">
        <v>80</v>
      </c>
      <c r="L31" s="71">
        <f>IF('[1]p26'!$K$166&lt;&gt;0,'[1]p26'!$K$166,"")</f>
        <v>38696</v>
      </c>
      <c r="M31" s="401" t="s">
        <v>99</v>
      </c>
      <c r="N31" s="401"/>
      <c r="O31" s="394" t="str">
        <f>IF('[1]p26'!$F$166&lt;&gt;0,'[1]p26'!$F$166,"")</f>
        <v>At.Ext. 0040001</v>
      </c>
      <c r="P31" s="395"/>
      <c r="Q31" s="70"/>
    </row>
    <row r="32" spans="1:17" s="3" customFormat="1" ht="13.5" customHeight="1">
      <c r="A32" s="34" t="s">
        <v>28</v>
      </c>
      <c r="B32" s="396" t="str">
        <f>IF('[1]p26'!$A$166&lt;&gt;0,'[1]p26'!$A$166,"")</f>
        <v>Apoio à Comunidade</v>
      </c>
      <c r="C32" s="397"/>
      <c r="D32" s="397"/>
      <c r="E32" s="397"/>
      <c r="F32" s="397"/>
      <c r="G32" s="397"/>
      <c r="H32" s="397"/>
      <c r="I32" s="397"/>
      <c r="J32" s="398"/>
      <c r="K32" s="399" t="s">
        <v>98</v>
      </c>
      <c r="L32" s="400"/>
      <c r="M32" s="351" t="str">
        <f>IF('[1]p26'!$I$168&lt;&gt;0,'[1]p26'!$I$168,"")</f>
        <v>DME/CCT/UFCG</v>
      </c>
      <c r="N32" s="352"/>
      <c r="O32" s="352"/>
      <c r="P32" s="353"/>
      <c r="Q32" s="53"/>
    </row>
    <row r="33" spans="1:17" s="3" customFormat="1" ht="13.5" customHeight="1">
      <c r="A33" s="34" t="s">
        <v>96</v>
      </c>
      <c r="B33" s="374" t="str">
        <f>IF('[1]p26'!$E$168&lt;&gt;0,'[1]p26'!$E$168,"")</f>
        <v>Alunos e professores das redes pública e privada de ensinos fundamental e médio de CG e região</v>
      </c>
      <c r="C33" s="374"/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53"/>
    </row>
    <row r="34" spans="1:17" s="3" customFormat="1" ht="13.5" customHeight="1">
      <c r="A34" s="391"/>
      <c r="B34" s="391"/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53"/>
    </row>
    <row r="35" spans="1:19" s="52" customFormat="1" ht="11.25" customHeight="1">
      <c r="A35" s="354" t="str">
        <f>T('[1]p36'!$C$13:$G$13)</f>
        <v>José Vieira Alves</v>
      </c>
      <c r="B35" s="355"/>
      <c r="C35" s="355"/>
      <c r="D35" s="355"/>
      <c r="E35" s="356"/>
      <c r="F35" s="392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70"/>
      <c r="R35" s="44"/>
      <c r="S35" s="44"/>
    </row>
    <row r="36" spans="1:17" s="3" customFormat="1" ht="13.5" customHeight="1">
      <c r="A36" s="34" t="s">
        <v>81</v>
      </c>
      <c r="B36" s="351" t="str">
        <f>IF('[1]p36'!$A$164&lt;&gt;0,'[1]p36'!$A$164,"")</f>
        <v>Olimpíadas de Matemática</v>
      </c>
      <c r="C36" s="352"/>
      <c r="D36" s="352"/>
      <c r="E36" s="352"/>
      <c r="F36" s="352"/>
      <c r="G36" s="352"/>
      <c r="H36" s="352"/>
      <c r="I36" s="352"/>
      <c r="J36" s="352"/>
      <c r="K36" s="352"/>
      <c r="L36" s="353"/>
      <c r="M36" s="375" t="s">
        <v>97</v>
      </c>
      <c r="N36" s="374"/>
      <c r="O36" s="351" t="str">
        <f>IF('[1]p36'!$I$164&lt;&gt;0,'[1]p36'!$I$164,"")</f>
        <v>Permanente</v>
      </c>
      <c r="P36" s="353"/>
      <c r="Q36" s="70"/>
    </row>
    <row r="37" spans="1:17" s="3" customFormat="1" ht="13.5" customHeight="1">
      <c r="A37" s="34" t="s">
        <v>93</v>
      </c>
      <c r="B37" s="396" t="str">
        <f>IF('[1]p36'!$H$166&lt;&gt;0,'[1]p36'!$H$166,"")</f>
        <v>Colaborador </v>
      </c>
      <c r="C37" s="398"/>
      <c r="D37" s="401" t="s">
        <v>94</v>
      </c>
      <c r="E37" s="401"/>
      <c r="F37" s="396" t="str">
        <f>IF('[1]p36'!$D$166&lt;&gt;0,'[1]p36'!$D$166,"")</f>
        <v>CNPq</v>
      </c>
      <c r="G37" s="397"/>
      <c r="H37" s="398"/>
      <c r="I37" s="34" t="s">
        <v>79</v>
      </c>
      <c r="J37" s="71">
        <f>IF('[1]p36'!$J$166&lt;&gt;0,'[1]p36'!$J$166,"")</f>
        <v>38454</v>
      </c>
      <c r="K37" s="34" t="s">
        <v>80</v>
      </c>
      <c r="L37" s="71">
        <f>IF('[1]p36'!$K$166&lt;&gt;0,'[1]p36'!$K$166,"")</f>
        <v>38696</v>
      </c>
      <c r="M37" s="401" t="s">
        <v>99</v>
      </c>
      <c r="N37" s="401"/>
      <c r="O37" s="394" t="str">
        <f>IF('[1]p36'!$F$166&lt;&gt;0,'[1]p36'!$F$166,"")</f>
        <v>Ativ.Ext. 0040001</v>
      </c>
      <c r="P37" s="395"/>
      <c r="Q37" s="70"/>
    </row>
    <row r="38" spans="1:17" s="3" customFormat="1" ht="13.5" customHeight="1">
      <c r="A38" s="34" t="s">
        <v>28</v>
      </c>
      <c r="B38" s="396" t="str">
        <f>IF('[1]p36'!$A$166&lt;&gt;0,'[1]p36'!$A$166,"")</f>
        <v>Apoio à Comunidade</v>
      </c>
      <c r="C38" s="397"/>
      <c r="D38" s="397"/>
      <c r="E38" s="397"/>
      <c r="F38" s="397"/>
      <c r="G38" s="397"/>
      <c r="H38" s="397"/>
      <c r="I38" s="397"/>
      <c r="J38" s="398"/>
      <c r="K38" s="399" t="s">
        <v>98</v>
      </c>
      <c r="L38" s="400"/>
      <c r="M38" s="351" t="str">
        <f>IF('[1]p36'!$I$168&lt;&gt;0,'[1]p36'!$I$168,"")</f>
        <v>DME/CCT/UFCG</v>
      </c>
      <c r="N38" s="352"/>
      <c r="O38" s="352"/>
      <c r="P38" s="353"/>
      <c r="Q38" s="53"/>
    </row>
    <row r="39" spans="1:17" s="3" customFormat="1" ht="13.5" customHeight="1">
      <c r="A39" s="34" t="s">
        <v>96</v>
      </c>
      <c r="B39" s="374" t="str">
        <f>IF('[1]p36'!$E$168&lt;&gt;0,'[1]p36'!$E$168,"")</f>
        <v>Alunos e professores das redes pública e privada de ensinos fundamental e médio de CG e região</v>
      </c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53"/>
    </row>
    <row r="40" spans="1:17" s="3" customFormat="1" ht="13.5" customHeight="1">
      <c r="A40" s="391"/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53"/>
    </row>
  </sheetData>
  <sheetProtection password="CA19" sheet="1" objects="1" scenarios="1"/>
  <mergeCells count="95">
    <mergeCell ref="F14:H14"/>
    <mergeCell ref="O36:P36"/>
    <mergeCell ref="B16:P16"/>
    <mergeCell ref="A17:P17"/>
    <mergeCell ref="M14:N14"/>
    <mergeCell ref="O14:P14"/>
    <mergeCell ref="B15:J15"/>
    <mergeCell ref="K15:L15"/>
    <mergeCell ref="M15:P15"/>
    <mergeCell ref="B14:C14"/>
    <mergeCell ref="D14:E14"/>
    <mergeCell ref="A40:P40"/>
    <mergeCell ref="B38:J38"/>
    <mergeCell ref="K38:L38"/>
    <mergeCell ref="M38:P38"/>
    <mergeCell ref="B39:P39"/>
    <mergeCell ref="O37:P37"/>
    <mergeCell ref="A35:E35"/>
    <mergeCell ref="F35:P35"/>
    <mergeCell ref="A34:P34"/>
    <mergeCell ref="B37:C37"/>
    <mergeCell ref="D37:E37"/>
    <mergeCell ref="F37:H37"/>
    <mergeCell ref="M37:N37"/>
    <mergeCell ref="B36:L36"/>
    <mergeCell ref="M36:N36"/>
    <mergeCell ref="B32:J32"/>
    <mergeCell ref="K32:L32"/>
    <mergeCell ref="M32:P32"/>
    <mergeCell ref="B33:P33"/>
    <mergeCell ref="B30:L30"/>
    <mergeCell ref="M30:N30"/>
    <mergeCell ref="O30:P30"/>
    <mergeCell ref="B31:C31"/>
    <mergeCell ref="D31:E31"/>
    <mergeCell ref="F31:H31"/>
    <mergeCell ref="M31:N31"/>
    <mergeCell ref="O31:P31"/>
    <mergeCell ref="A1:P1"/>
    <mergeCell ref="A4:P5"/>
    <mergeCell ref="A2:P2"/>
    <mergeCell ref="M3:N3"/>
    <mergeCell ref="O3:P3"/>
    <mergeCell ref="E3:L3"/>
    <mergeCell ref="A6:E6"/>
    <mergeCell ref="F6:P6"/>
    <mergeCell ref="B7:L7"/>
    <mergeCell ref="M7:N7"/>
    <mergeCell ref="O7:P7"/>
    <mergeCell ref="O8:P8"/>
    <mergeCell ref="B9:J9"/>
    <mergeCell ref="K9:L9"/>
    <mergeCell ref="M9:P9"/>
    <mergeCell ref="B8:C8"/>
    <mergeCell ref="D8:E8"/>
    <mergeCell ref="F8:H8"/>
    <mergeCell ref="M8:N8"/>
    <mergeCell ref="B10:P10"/>
    <mergeCell ref="A11:P11"/>
    <mergeCell ref="B13:L13"/>
    <mergeCell ref="M13:N13"/>
    <mergeCell ref="O13:P13"/>
    <mergeCell ref="A12:E12"/>
    <mergeCell ref="F12:P12"/>
    <mergeCell ref="A18:E18"/>
    <mergeCell ref="F18:P18"/>
    <mergeCell ref="B19:L19"/>
    <mergeCell ref="M19:N19"/>
    <mergeCell ref="O19:P19"/>
    <mergeCell ref="O20:P20"/>
    <mergeCell ref="B21:J21"/>
    <mergeCell ref="K21:L21"/>
    <mergeCell ref="M21:P21"/>
    <mergeCell ref="B20:C20"/>
    <mergeCell ref="D20:E20"/>
    <mergeCell ref="F20:H20"/>
    <mergeCell ref="M20:N20"/>
    <mergeCell ref="D25:E25"/>
    <mergeCell ref="F25:H25"/>
    <mergeCell ref="M25:N25"/>
    <mergeCell ref="B22:P22"/>
    <mergeCell ref="A23:P23"/>
    <mergeCell ref="B24:L24"/>
    <mergeCell ref="M24:N24"/>
    <mergeCell ref="O24:P24"/>
    <mergeCell ref="B27:P27"/>
    <mergeCell ref="A28:P28"/>
    <mergeCell ref="A3:D3"/>
    <mergeCell ref="A29:E29"/>
    <mergeCell ref="F29:P29"/>
    <mergeCell ref="O25:P25"/>
    <mergeCell ref="B26:J26"/>
    <mergeCell ref="K26:L26"/>
    <mergeCell ref="M26:P26"/>
    <mergeCell ref="B25:C25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CCT/UFPB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Joao Victor Sampaio Borges</cp:lastModifiedBy>
  <cp:lastPrinted>2006-12-13T12:06:30Z</cp:lastPrinted>
  <dcterms:created xsi:type="dcterms:W3CDTF">2000-03-16T19:09:54Z</dcterms:created>
  <dcterms:modified xsi:type="dcterms:W3CDTF">2008-11-28T14:23:54Z</dcterms:modified>
  <cp:category/>
  <cp:version/>
  <cp:contentType/>
  <cp:contentStatus/>
</cp:coreProperties>
</file>